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2" yWindow="60" windowWidth="13896" windowHeight="846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c r="B161" i="37"/>
  <c r="B162" i="37"/>
  <c r="B163" i="37"/>
  <c r="C163" i="37"/>
  <c r="D163" i="37"/>
  <c r="G163" i="37"/>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H174" i="37" s="1"/>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s="1"/>
  <c r="B639" i="37"/>
  <c r="C639" i="37"/>
  <c r="D639" i="37"/>
  <c r="G639" i="37" s="1"/>
  <c r="B640" i="37"/>
  <c r="C640" i="37"/>
  <c r="D640" i="37"/>
  <c r="G640" i="37" s="1"/>
  <c r="B641" i="37"/>
  <c r="C641" i="37"/>
  <c r="D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G985" i="37" s="1"/>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s="1"/>
  <c r="B1004" i="37"/>
  <c r="C1004" i="37"/>
  <c r="D1004" i="37"/>
  <c r="G1004" i="37"/>
  <c r="B1005" i="37"/>
  <c r="C1005" i="37"/>
  <c r="D1005" i="37"/>
  <c r="G1005" i="37" s="1"/>
  <c r="B1006" i="37"/>
  <c r="B1007" i="37"/>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B1022" i="37"/>
  <c r="C1022" i="37"/>
  <c r="D1022" i="37"/>
  <c r="B1023" i="37"/>
  <c r="B1024" i="37"/>
  <c r="C1024" i="37"/>
  <c r="D1024" i="37"/>
  <c r="G1024" i="37"/>
  <c r="B1025" i="37"/>
  <c r="C1025" i="37"/>
  <c r="D1025" i="37"/>
  <c r="G1025" i="37" s="1"/>
  <c r="B1026" i="37"/>
  <c r="C1026" i="37"/>
  <c r="D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G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B1147" i="37"/>
  <c r="C1147" i="37"/>
  <c r="D1147" i="37"/>
  <c r="G1147" i="37"/>
  <c r="B1148" i="37"/>
  <c r="C1148" i="37"/>
  <c r="D1148" i="37"/>
  <c r="G1148" i="37"/>
  <c r="B1149" i="37"/>
  <c r="C1149" i="37"/>
  <c r="D1149" i="37"/>
  <c r="G1149" i="37"/>
  <c r="B1150" i="37"/>
  <c r="C1150" i="37"/>
  <c r="D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s="1"/>
  <c r="B1215" i="37"/>
  <c r="C1215" i="37"/>
  <c r="D1215" i="37"/>
  <c r="G1215" i="37"/>
  <c r="B1216" i="37"/>
  <c r="C1216" i="37"/>
  <c r="D1216" i="37"/>
  <c r="G1216" i="37"/>
  <c r="B1217" i="37"/>
  <c r="C1217" i="37"/>
  <c r="D1217" i="37"/>
  <c r="G1217" i="37"/>
  <c r="B1218" i="37"/>
  <c r="C1218" i="37"/>
  <c r="D1218" i="37"/>
  <c r="G1218" i="37"/>
  <c r="B1219" i="37"/>
  <c r="B1220" i="37"/>
  <c r="B1221" i="37"/>
  <c r="C1221" i="37"/>
  <c r="D1221" i="37"/>
  <c r="B1222" i="37"/>
  <c r="C1222" i="37"/>
  <c r="D1222" i="37"/>
  <c r="B1223" i="37"/>
  <c r="C1223" i="37"/>
  <c r="G1223" i="37" s="1"/>
  <c r="D1223" i="37"/>
  <c r="B1224" i="37"/>
  <c r="C1224" i="37"/>
  <c r="D1224" i="37"/>
  <c r="H1224" i="37" s="1"/>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G1401" i="37" s="1"/>
  <c r="C1401" i="37"/>
  <c r="D1401" i="37"/>
  <c r="B1402" i="37"/>
  <c r="C1402" i="37"/>
  <c r="D1402" i="37"/>
  <c r="H1402" i="37" s="1"/>
  <c r="B1403" i="37"/>
  <c r="G1403" i="37" s="1"/>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73" i="37"/>
  <c r="H1467" i="37"/>
  <c r="H1447" i="37"/>
  <c r="H1444" i="37"/>
  <c r="H1440" i="37"/>
  <c r="H1438" i="37"/>
  <c r="H1436" i="37"/>
  <c r="H1434" i="37"/>
  <c r="H1430" i="37"/>
  <c r="H1429" i="37"/>
  <c r="H1422" i="37"/>
  <c r="H1420" i="37"/>
  <c r="H1418" i="37"/>
  <c r="H1416" i="37"/>
  <c r="H1414" i="37"/>
  <c r="H1410" i="37"/>
  <c r="H1408" i="37"/>
  <c r="H1406"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H28" i="3"/>
  <c r="E28" i="3" s="1"/>
  <c r="G29" i="3"/>
  <c r="H29" i="3"/>
  <c r="E29" i="3"/>
  <c r="G31" i="3"/>
  <c r="H31" i="3"/>
  <c r="G32" i="3"/>
  <c r="H32" i="3"/>
  <c r="G33" i="3"/>
  <c r="H33" i="3"/>
  <c r="G34" i="3"/>
  <c r="H34" i="3"/>
  <c r="E34" i="3"/>
  <c r="G35" i="3"/>
  <c r="H35" i="3"/>
  <c r="G36" i="3"/>
  <c r="H36" i="3"/>
  <c r="G37" i="3"/>
  <c r="H37" i="3"/>
  <c r="E37" i="3" s="1"/>
  <c r="B37" i="3" s="1"/>
  <c r="G38" i="3"/>
  <c r="H38" i="3"/>
  <c r="E38" i="3"/>
  <c r="G39" i="3"/>
  <c r="H39" i="3"/>
  <c r="G40" i="3"/>
  <c r="H40" i="3"/>
  <c r="G41" i="3"/>
  <c r="H41" i="3"/>
  <c r="G42" i="3"/>
  <c r="H42" i="3"/>
  <c r="E42" i="3" s="1"/>
  <c r="B42" i="3" s="1"/>
  <c r="G43" i="3"/>
  <c r="H43" i="3"/>
  <c r="G44" i="3"/>
  <c r="H44" i="3"/>
  <c r="G45" i="3"/>
  <c r="H45" i="3"/>
  <c r="G46" i="3"/>
  <c r="H46" i="3"/>
  <c r="E46" i="3"/>
  <c r="G47" i="3"/>
  <c r="H47" i="3"/>
  <c r="G48" i="3"/>
  <c r="H48" i="3"/>
  <c r="G49" i="3"/>
  <c r="H49" i="3"/>
  <c r="E49" i="3" s="1"/>
  <c r="B49" i="3" s="1"/>
  <c r="G50" i="3"/>
  <c r="H50" i="3"/>
  <c r="E50" i="3"/>
  <c r="G51" i="3"/>
  <c r="H51" i="3"/>
  <c r="G52" i="3"/>
  <c r="H52" i="3"/>
  <c r="G53" i="3"/>
  <c r="H53" i="3"/>
  <c r="E53" i="3" s="1"/>
  <c r="B53" i="3" s="1"/>
  <c r="G54" i="3"/>
  <c r="H54" i="3"/>
  <c r="E54" i="3"/>
  <c r="G55" i="3"/>
  <c r="H55" i="3"/>
  <c r="G56" i="3"/>
  <c r="H56" i="3"/>
  <c r="G57" i="3"/>
  <c r="H57" i="3"/>
  <c r="E57" i="3" s="1"/>
  <c r="B57" i="3" s="1"/>
  <c r="G58" i="3"/>
  <c r="H58" i="3"/>
  <c r="E58" i="3"/>
  <c r="G59" i="3"/>
  <c r="H59" i="3"/>
  <c r="G60" i="3"/>
  <c r="H60" i="3"/>
  <c r="G61" i="3"/>
  <c r="H61" i="3"/>
  <c r="E61" i="3" s="1"/>
  <c r="B61" i="3" s="1"/>
  <c r="G62" i="3"/>
  <c r="H62" i="3"/>
  <c r="E62" i="3"/>
  <c r="G63" i="3"/>
  <c r="H63" i="3"/>
  <c r="G64" i="3"/>
  <c r="H64" i="3"/>
  <c r="G65" i="3"/>
  <c r="H65" i="3"/>
  <c r="E65" i="3" s="1"/>
  <c r="B65" i="3" s="1"/>
  <c r="G66" i="3"/>
  <c r="H66" i="3"/>
  <c r="E66" i="3"/>
  <c r="G67" i="3"/>
  <c r="H67" i="3"/>
  <c r="G68" i="3"/>
  <c r="H68" i="3"/>
  <c r="G69" i="3"/>
  <c r="H69" i="3"/>
  <c r="E69" i="3" s="1"/>
  <c r="B69" i="3" s="1"/>
  <c r="G70" i="3"/>
  <c r="H70" i="3"/>
  <c r="E70" i="3"/>
  <c r="G71" i="3"/>
  <c r="H71" i="3"/>
  <c r="G72" i="3"/>
  <c r="H72" i="3"/>
  <c r="G73" i="3"/>
  <c r="H73" i="3"/>
  <c r="E73" i="3" s="1"/>
  <c r="B73" i="3" s="1"/>
  <c r="G74" i="3"/>
  <c r="H74" i="3"/>
  <c r="E74" i="3"/>
  <c r="G75" i="3"/>
  <c r="H75" i="3"/>
  <c r="G76" i="3"/>
  <c r="H76" i="3"/>
  <c r="G77" i="3"/>
  <c r="H77" i="3"/>
  <c r="E77" i="3" s="1"/>
  <c r="B77" i="3" s="1"/>
  <c r="G78" i="3"/>
  <c r="H78" i="3"/>
  <c r="E78" i="3"/>
  <c r="G79" i="3"/>
  <c r="H79" i="3"/>
  <c r="G80" i="3"/>
  <c r="H80" i="3"/>
  <c r="G81" i="3"/>
  <c r="H81" i="3"/>
  <c r="E81" i="3" s="1"/>
  <c r="B81" i="3" s="1"/>
  <c r="G82" i="3"/>
  <c r="H82" i="3"/>
  <c r="E82" i="3"/>
  <c r="G83" i="3"/>
  <c r="H83" i="3"/>
  <c r="G84" i="3"/>
  <c r="H84" i="3"/>
  <c r="G85" i="3"/>
  <c r="H85" i="3"/>
  <c r="E85" i="3" s="1"/>
  <c r="B85" i="3" s="1"/>
  <c r="G86" i="3"/>
  <c r="H86" i="3"/>
  <c r="E86" i="3"/>
  <c r="G87" i="3"/>
  <c r="H87" i="3"/>
  <c r="G88" i="3"/>
  <c r="H88" i="3"/>
  <c r="G89" i="3"/>
  <c r="H89" i="3"/>
  <c r="E89" i="3" s="1"/>
  <c r="B89" i="3" s="1"/>
  <c r="G90" i="3"/>
  <c r="H90" i="3"/>
  <c r="E90" i="3"/>
  <c r="G91" i="3"/>
  <c r="H91" i="3"/>
  <c r="G92" i="3"/>
  <c r="H92" i="3"/>
  <c r="G93" i="3"/>
  <c r="H93" i="3"/>
  <c r="E93" i="3" s="1"/>
  <c r="B93" i="3" s="1"/>
  <c r="G94" i="3"/>
  <c r="H94" i="3"/>
  <c r="E94" i="3"/>
  <c r="G95" i="3"/>
  <c r="H95" i="3"/>
  <c r="G96" i="3"/>
  <c r="H96" i="3"/>
  <c r="G97" i="3"/>
  <c r="H97" i="3"/>
  <c r="E97" i="3" s="1"/>
  <c r="B97" i="3" s="1"/>
  <c r="G98" i="3"/>
  <c r="H98" i="3"/>
  <c r="E98" i="3"/>
  <c r="G99" i="3"/>
  <c r="H99" i="3"/>
  <c r="G100" i="3"/>
  <c r="H100" i="3"/>
  <c r="G101" i="3"/>
  <c r="H101" i="3"/>
  <c r="E101" i="3" s="1"/>
  <c r="B101" i="3" s="1"/>
  <c r="G102" i="3"/>
  <c r="H102" i="3"/>
  <c r="E102" i="3"/>
  <c r="G103" i="3"/>
  <c r="H103" i="3"/>
  <c r="G104" i="3"/>
  <c r="H104" i="3"/>
  <c r="G105" i="3"/>
  <c r="H105" i="3"/>
  <c r="E105" i="3" s="1"/>
  <c r="B105" i="3" s="1"/>
  <c r="G106" i="3"/>
  <c r="H106" i="3"/>
  <c r="E106" i="3"/>
  <c r="G107" i="3"/>
  <c r="H107" i="3"/>
  <c r="G108" i="3"/>
  <c r="H108" i="3"/>
  <c r="G109" i="3"/>
  <c r="H109" i="3"/>
  <c r="E109" i="3" s="1"/>
  <c r="B109" i="3" s="1"/>
  <c r="G110" i="3"/>
  <c r="H110" i="3"/>
  <c r="E110" i="3"/>
  <c r="G111" i="3"/>
  <c r="H111" i="3"/>
  <c r="G112" i="3"/>
  <c r="H112" i="3"/>
  <c r="G113" i="3"/>
  <c r="H113" i="3"/>
  <c r="E113" i="3" s="1"/>
  <c r="B113" i="3" s="1"/>
  <c r="G114" i="3"/>
  <c r="H114" i="3"/>
  <c r="E114" i="3"/>
  <c r="G115" i="3"/>
  <c r="H115" i="3"/>
  <c r="G116" i="3"/>
  <c r="H116" i="3"/>
  <c r="G117" i="3"/>
  <c r="H117" i="3"/>
  <c r="E117" i="3" s="1"/>
  <c r="B117" i="3" s="1"/>
  <c r="G118" i="3"/>
  <c r="H118" i="3"/>
  <c r="E118" i="3"/>
  <c r="G119" i="3"/>
  <c r="H119" i="3"/>
  <c r="G120" i="3"/>
  <c r="H120" i="3"/>
  <c r="G121" i="3"/>
  <c r="H121" i="3"/>
  <c r="E121" i="3" s="1"/>
  <c r="B121" i="3" s="1"/>
  <c r="G122" i="3"/>
  <c r="H122" i="3"/>
  <c r="E122" i="3"/>
  <c r="G123" i="3"/>
  <c r="H123" i="3"/>
  <c r="G124" i="3"/>
  <c r="H124" i="3"/>
  <c r="G125" i="3"/>
  <c r="H125" i="3"/>
  <c r="E125" i="3" s="1"/>
  <c r="B125" i="3" s="1"/>
  <c r="G126" i="3"/>
  <c r="H126" i="3"/>
  <c r="E126" i="3"/>
  <c r="G127" i="3"/>
  <c r="H127" i="3"/>
  <c r="G128" i="3"/>
  <c r="H128" i="3"/>
  <c r="G129" i="3"/>
  <c r="H129" i="3"/>
  <c r="E129" i="3" s="1"/>
  <c r="B129" i="3" s="1"/>
  <c r="G130" i="3"/>
  <c r="H130" i="3"/>
  <c r="E130" i="3"/>
  <c r="G131" i="3"/>
  <c r="H131" i="3"/>
  <c r="G132" i="3"/>
  <c r="H132" i="3"/>
  <c r="G133" i="3"/>
  <c r="H133" i="3"/>
  <c r="E133" i="3" s="1"/>
  <c r="B133" i="3" s="1"/>
  <c r="G134" i="3"/>
  <c r="H134" i="3"/>
  <c r="E134" i="3"/>
  <c r="G135" i="3"/>
  <c r="H135" i="3"/>
  <c r="G136" i="3"/>
  <c r="H136" i="3"/>
  <c r="G137" i="3"/>
  <c r="H137" i="3"/>
  <c r="E137" i="3" s="1"/>
  <c r="B137" i="3" s="1"/>
  <c r="G138" i="3"/>
  <c r="H138" i="3"/>
  <c r="E138" i="3"/>
  <c r="G140" i="3"/>
  <c r="H140" i="3"/>
  <c r="G141" i="3"/>
  <c r="H141" i="3"/>
  <c r="E141" i="3" s="1"/>
  <c r="B141" i="3" s="1"/>
  <c r="G142" i="3"/>
  <c r="H142" i="3"/>
  <c r="E142" i="3"/>
  <c r="G143" i="3"/>
  <c r="H143" i="3"/>
  <c r="G144" i="3"/>
  <c r="H144" i="3"/>
  <c r="G145" i="3"/>
  <c r="H145" i="3"/>
  <c r="E145" i="3" s="1"/>
  <c r="B145" i="3" s="1"/>
  <c r="G146" i="3"/>
  <c r="H146" i="3"/>
  <c r="E146" i="3"/>
  <c r="G147" i="3"/>
  <c r="H147" i="3"/>
  <c r="G148" i="3"/>
  <c r="H148" i="3"/>
  <c r="G149" i="3"/>
  <c r="H149" i="3"/>
  <c r="E149" i="3" s="1"/>
  <c r="B149" i="3" s="1"/>
  <c r="G150" i="3"/>
  <c r="H150" i="3"/>
  <c r="E150" i="3"/>
  <c r="G151" i="3"/>
  <c r="H151" i="3"/>
  <c r="G152" i="3"/>
  <c r="H152" i="3"/>
  <c r="G153" i="3"/>
  <c r="H153" i="3"/>
  <c r="E153" i="3" s="1"/>
  <c r="B153" i="3" s="1"/>
  <c r="G154" i="3"/>
  <c r="H154" i="3"/>
  <c r="E154" i="3"/>
  <c r="G155" i="3"/>
  <c r="H155" i="3"/>
  <c r="G156" i="3"/>
  <c r="H156" i="3"/>
  <c r="T158" i="3"/>
  <c r="G162" i="3"/>
  <c r="E162" i="3" s="1"/>
  <c r="B162" i="3" s="1"/>
  <c r="G164" i="3"/>
  <c r="E164" i="3" s="1"/>
  <c r="G166" i="3"/>
  <c r="E166" i="3" s="1"/>
  <c r="B166" i="3" s="1"/>
  <c r="G212" i="3"/>
  <c r="H212" i="3"/>
  <c r="G260" i="3"/>
  <c r="H260" i="3"/>
  <c r="G263" i="3"/>
  <c r="H263" i="3"/>
  <c r="G264" i="3"/>
  <c r="H264" i="3"/>
  <c r="G265" i="3"/>
  <c r="H265" i="3"/>
  <c r="E265" i="3"/>
  <c r="G268" i="3"/>
  <c r="H268" i="3"/>
  <c r="E268" i="3" s="1"/>
  <c r="B268" i="3" s="1"/>
  <c r="G269" i="3"/>
  <c r="H269" i="3"/>
  <c r="E269" i="3"/>
  <c r="G270" i="3"/>
  <c r="H270" i="3"/>
  <c r="G271" i="3"/>
  <c r="H271" i="3"/>
  <c r="G272" i="3"/>
  <c r="H272" i="3"/>
  <c r="E272" i="3" s="1"/>
  <c r="B272" i="3" s="1"/>
  <c r="G273" i="3"/>
  <c r="H273" i="3"/>
  <c r="E273" i="3"/>
  <c r="G274" i="3"/>
  <c r="H274" i="3"/>
  <c r="G275" i="3"/>
  <c r="H275" i="3"/>
  <c r="G276" i="3"/>
  <c r="H276" i="3"/>
  <c r="E276" i="3" s="1"/>
  <c r="B276" i="3" s="1"/>
  <c r="G277" i="3"/>
  <c r="H277" i="3"/>
  <c r="E277" i="3"/>
  <c r="G278" i="3"/>
  <c r="E278" i="3" s="1"/>
  <c r="G279" i="3"/>
  <c r="H279" i="3"/>
  <c r="E279" i="3"/>
  <c r="G280" i="3"/>
  <c r="H280" i="3"/>
  <c r="G283" i="3"/>
  <c r="H283" i="3"/>
  <c r="E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2" i="3" s="1"/>
  <c r="F293" i="3"/>
  <c r="F291" i="3"/>
  <c r="F290" i="3"/>
  <c r="F289" i="3"/>
  <c r="F287" i="3"/>
  <c r="F286" i="3"/>
  <c r="F285" i="3"/>
  <c r="F284" i="3"/>
  <c r="F283" i="3"/>
  <c r="B283" i="3" s="1"/>
  <c r="F282" i="3"/>
  <c r="F281" i="3"/>
  <c r="F280" i="3"/>
  <c r="F279" i="3"/>
  <c r="B279" i="3" s="1"/>
  <c r="F278" i="3"/>
  <c r="F277" i="3"/>
  <c r="B277" i="3"/>
  <c r="F276" i="3"/>
  <c r="F275" i="3"/>
  <c r="F274" i="3"/>
  <c r="F273" i="3"/>
  <c r="B273" i="3" s="1"/>
  <c r="F272" i="3"/>
  <c r="F271" i="3"/>
  <c r="F270" i="3"/>
  <c r="F269" i="3"/>
  <c r="B269" i="3" s="1"/>
  <c r="F268" i="3"/>
  <c r="F267" i="3"/>
  <c r="F266" i="3"/>
  <c r="F261" i="3" s="1"/>
  <c r="F265" i="3"/>
  <c r="B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F205" i="3" s="1"/>
  <c r="B205" i="3" s="1"/>
  <c r="L204" i="3"/>
  <c r="M204" i="3"/>
  <c r="F204" i="3" s="1"/>
  <c r="B204" i="3" s="1"/>
  <c r="L203" i="3"/>
  <c r="M203" i="3"/>
  <c r="L202" i="3"/>
  <c r="M202" i="3"/>
  <c r="L201" i="3"/>
  <c r="M201" i="3"/>
  <c r="L200" i="3"/>
  <c r="M200" i="3"/>
  <c r="F200" i="3"/>
  <c r="B200" i="3" s="1"/>
  <c r="L199" i="3"/>
  <c r="M199" i="3"/>
  <c r="B164" i="3"/>
  <c r="B154" i="3"/>
  <c r="B150" i="3"/>
  <c r="B146" i="3"/>
  <c r="B142" i="3"/>
  <c r="B138" i="3"/>
  <c r="B134" i="3"/>
  <c r="B130" i="3"/>
  <c r="B126" i="3"/>
  <c r="B122" i="3"/>
  <c r="B118" i="3"/>
  <c r="B114" i="3"/>
  <c r="B110" i="3"/>
  <c r="B106" i="3"/>
  <c r="B102" i="3"/>
  <c r="B98" i="3"/>
  <c r="B94" i="3"/>
  <c r="B90" i="3"/>
  <c r="B86" i="3"/>
  <c r="B82" i="3"/>
  <c r="B78" i="3"/>
  <c r="B74" i="3"/>
  <c r="B70" i="3"/>
  <c r="B66" i="3"/>
  <c r="B62" i="3"/>
  <c r="B58" i="3"/>
  <c r="B54" i="3"/>
  <c r="B50" i="3"/>
  <c r="B46" i="3"/>
  <c r="B38" i="3"/>
  <c r="B34" i="3"/>
  <c r="B29" i="3"/>
  <c r="B28" i="3"/>
  <c r="L7" i="3"/>
  <c r="F7" i="3" s="1"/>
  <c r="F4" i="3" s="1"/>
  <c r="F297" i="3"/>
  <c r="F288" i="3"/>
  <c r="A3" i="30"/>
  <c r="A3" i="33"/>
  <c r="A3" i="36"/>
  <c r="A3" i="1"/>
  <c r="A3" i="27"/>
  <c r="D101" i="30"/>
  <c r="C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F421" i="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221" i="37" l="1"/>
  <c r="E30" i="3"/>
  <c r="B30" i="3" s="1"/>
  <c r="G1402" i="37"/>
  <c r="F177" i="1"/>
  <c r="F167" i="1"/>
  <c r="E141" i="1"/>
  <c r="D131" i="37" s="1"/>
  <c r="H64" i="37"/>
  <c r="E33" i="3"/>
  <c r="B33" i="3" s="1"/>
  <c r="E260" i="3"/>
  <c r="F218" i="1"/>
  <c r="F196" i="1"/>
  <c r="E45" i="3"/>
  <c r="B45" i="3" s="1"/>
  <c r="F185" i="1"/>
  <c r="E41" i="3"/>
  <c r="B41" i="3" s="1"/>
  <c r="F122" i="1"/>
  <c r="F68" i="1"/>
  <c r="E264" i="3"/>
  <c r="B264" i="3" s="1"/>
  <c r="G1209" i="37"/>
  <c r="G1150" i="37"/>
  <c r="G1146" i="37"/>
  <c r="G1137" i="37"/>
  <c r="E280" i="3"/>
  <c r="B280" i="3" s="1"/>
  <c r="G1026" i="37"/>
  <c r="G1021" i="37"/>
  <c r="E175" i="27"/>
  <c r="G987" i="37"/>
  <c r="I1428" i="37"/>
  <c r="G1444" i="37"/>
  <c r="I1444" i="37" s="1"/>
  <c r="G1142" i="37"/>
  <c r="G1129" i="37"/>
  <c r="G1007" i="37"/>
  <c r="G989" i="37"/>
  <c r="G988" i="37"/>
  <c r="G986" i="37"/>
  <c r="G982" i="37"/>
  <c r="G981" i="37"/>
  <c r="G980" i="37"/>
  <c r="F201" i="3"/>
  <c r="B201" i="3" s="1"/>
  <c r="K20" i="37"/>
  <c r="E5" i="3"/>
  <c r="B5" i="3" s="1"/>
  <c r="C412" i="37"/>
  <c r="F424" i="1"/>
  <c r="H41" i="37"/>
  <c r="G179" i="3"/>
  <c r="E179" i="3" s="1"/>
  <c r="B179" i="3" s="1"/>
  <c r="G481" i="37"/>
  <c r="H195" i="37"/>
  <c r="H162" i="37"/>
  <c r="D628" i="1"/>
  <c r="G541" i="37"/>
  <c r="E92" i="27"/>
  <c r="D1058" i="37"/>
  <c r="D13" i="33"/>
  <c r="C1425" i="37" s="1"/>
  <c r="D136" i="36"/>
  <c r="C1411" i="37" s="1"/>
  <c r="E96" i="36"/>
  <c r="D1371" i="37" s="1"/>
  <c r="D96" i="36"/>
  <c r="E42" i="36"/>
  <c r="D1317" i="37" s="1"/>
  <c r="D42" i="36"/>
  <c r="E12" i="36"/>
  <c r="D12" i="36"/>
  <c r="C1287" i="37" s="1"/>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155" i="3"/>
  <c r="B155" i="3" s="1"/>
  <c r="E152" i="3"/>
  <c r="B152" i="3" s="1"/>
  <c r="E151" i="3"/>
  <c r="B151" i="3" s="1"/>
  <c r="E147" i="3"/>
  <c r="B147" i="3" s="1"/>
  <c r="E144" i="3"/>
  <c r="B144" i="3" s="1"/>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4" i="27"/>
  <c r="E187" i="27"/>
  <c r="D1152" i="37" s="1"/>
  <c r="F188" i="27"/>
  <c r="D203" i="27"/>
  <c r="F221" i="27"/>
  <c r="F231" i="27"/>
  <c r="E235" i="27"/>
  <c r="D1200" i="37" s="1"/>
  <c r="F236" i="27"/>
  <c r="F247" i="27"/>
  <c r="D254" i="27"/>
  <c r="C1219" i="37" s="1"/>
  <c r="F255" i="27"/>
  <c r="H1389" i="37"/>
  <c r="G1389" i="37"/>
  <c r="H1295" i="37"/>
  <c r="H1497" i="37"/>
  <c r="G1497" i="37"/>
  <c r="D13" i="30"/>
  <c r="C1469" i="37" s="1"/>
  <c r="H1469" i="37" s="1"/>
  <c r="H1557" i="37"/>
  <c r="G1557" i="37"/>
  <c r="I1439" i="37"/>
  <c r="I1437" i="37"/>
  <c r="I1435" i="37"/>
  <c r="E71" i="3"/>
  <c r="B71" i="3" s="1"/>
  <c r="E67" i="3"/>
  <c r="B67" i="3" s="1"/>
  <c r="E63" i="3"/>
  <c r="B63" i="3" s="1"/>
  <c r="E59" i="3"/>
  <c r="B59" i="3" s="1"/>
  <c r="E55" i="3"/>
  <c r="B55" i="3" s="1"/>
  <c r="E51" i="3"/>
  <c r="B51" i="3" s="1"/>
  <c r="E47" i="3"/>
  <c r="B47" i="3" s="1"/>
  <c r="E43" i="3"/>
  <c r="B43" i="3" s="1"/>
  <c r="E39" i="3"/>
  <c r="B39" i="3" s="1"/>
  <c r="E35" i="3"/>
  <c r="B35" i="3" s="1"/>
  <c r="E31" i="3"/>
  <c r="B31" i="3" s="1"/>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I1431" i="37"/>
  <c r="I1429" i="37"/>
  <c r="I1427" i="37"/>
  <c r="G1362" i="37"/>
  <c r="G1360" i="37"/>
  <c r="G1358" i="37"/>
  <c r="G1334" i="37"/>
  <c r="G1330" i="37"/>
  <c r="G1328" i="37"/>
  <c r="G1326" i="37"/>
  <c r="G1315" i="37"/>
  <c r="G1313" i="37"/>
  <c r="G1311" i="37"/>
  <c r="G1294" i="37"/>
  <c r="G1290"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G1040" i="37" s="1"/>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H124" i="37" s="1"/>
  <c r="E56" i="1"/>
  <c r="D46" i="37" s="1"/>
  <c r="E487" i="1"/>
  <c r="D475" i="37" s="1"/>
  <c r="E399" i="1"/>
  <c r="D388" i="37" s="1"/>
  <c r="E268" i="1"/>
  <c r="D258" i="37" s="1"/>
  <c r="E232" i="1"/>
  <c r="D222" i="37" s="1"/>
  <c r="E223" i="1"/>
  <c r="D213" i="37" s="1"/>
  <c r="H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124" i="37"/>
  <c r="G33" i="37"/>
  <c r="G4" i="37"/>
  <c r="G132" i="37"/>
  <c r="G112" i="37"/>
  <c r="G70" i="37"/>
  <c r="G64" i="37"/>
  <c r="G58" i="37"/>
  <c r="G50" i="37"/>
  <c r="G19" i="37"/>
  <c r="F647" i="1" l="1"/>
  <c r="F204" i="1"/>
  <c r="F160" i="1"/>
  <c r="F134" i="1"/>
  <c r="E24" i="3"/>
  <c r="B24" i="3" s="1"/>
  <c r="F151" i="27"/>
  <c r="F18" i="27"/>
  <c r="G1049" i="37"/>
  <c r="H635" i="37"/>
  <c r="D1287" i="37"/>
  <c r="K47" i="42"/>
  <c r="I1450" i="37"/>
  <c r="I1454" i="37"/>
  <c r="I1460" i="37"/>
  <c r="E531" i="1"/>
  <c r="E163" i="3"/>
  <c r="B163" i="3" s="1"/>
  <c r="H1104" i="37"/>
  <c r="C137" i="37"/>
  <c r="F147" i="1"/>
  <c r="C1317" i="37"/>
  <c r="F42" i="36"/>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G295" i="3" l="1"/>
  <c r="E295" i="3" s="1"/>
  <c r="B295" i="3" s="1"/>
  <c r="G1116" i="37"/>
  <c r="H1371" i="37"/>
  <c r="G1371" i="37"/>
  <c r="G1317" i="37"/>
  <c r="H1317" i="37"/>
  <c r="H137" i="37"/>
  <c r="G137" i="37"/>
  <c r="H1287" i="37"/>
  <c r="G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K29" i="37" l="1"/>
  <c r="K2" i="37"/>
  <c r="L28" i="37"/>
  <c r="G8" i="3" s="1"/>
  <c r="E8" i="3" s="1"/>
  <c r="B8" i="3" s="1"/>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<sst xmlns="http://schemas.openxmlformats.org/spreadsheetml/2006/main" count="4758" uniqueCount="4300">
  <si>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</si>
  <si>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</si>
  <si>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</si>
  <si>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</si>
  <si>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</si>
  <si>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</si>
  <si>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</si>
  <si>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</si>
  <si>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</si>
  <si>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</si>
  <si>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</si>
  <si>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</si>
  <si>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</si>
  <si>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</si>
  <si>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</si>
  <si>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</si>
  <si>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</si>
  <si>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</si>
  <si>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</si>
  <si>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</si>
  <si>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</si>
  <si>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</si>
  <si>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</si>
  <si>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</si>
  <si>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</si>
  <si>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</si>
  <si>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</si>
  <si>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</si>
  <si>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</si>
  <si>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</si>
  <si>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</si>
  <si>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</si>
  <si>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</si>
  <si>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</si>
  <si>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</si>
  <si>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</si>
  <si>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</si>
  <si>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</si>
  <si>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</si>
  <si>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</si>
  <si>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</si>
  <si>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</si>
  <si>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</si>
  <si>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</si>
  <si>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</si>
  <si>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</si>
  <si>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</si>
  <si>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</si>
  <si>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</si>
  <si>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</si>
  <si>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</si>
  <si>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</si>
  <si>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</si>
  <si>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</si>
  <si>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</si>
  <si>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</si>
  <si>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</si>
  <si>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</si>
  <si>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</si>
  <si>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</si>
  <si>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</si>
  <si>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</si>
  <si>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</si>
  <si>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</si>
  <si>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</si>
  <si>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</si>
  <si>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</si>
  <si>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</si>
  <si>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</si>
  <si>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</si>
  <si>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</si>
  <si>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</si>
  <si>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</si>
  <si>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</si>
  <si>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</si>
  <si>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</si>
  <si>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</si>
  <si>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</si>
  <si>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</si>
  <si>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</si>
  <si>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</si>
  <si>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</si>
  <si>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</si>
  <si>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</si>
  <si>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</si>
  <si>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</si>
  <si>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</si>
  <si>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</si>
  <si>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</si>
  <si>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</si>
  <si>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</si>
  <si>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</si>
  <si>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</si>
  <si>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</si>
  <si>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</si>
  <si>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</si>
  <si>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</si>
  <si>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</si>
  <si>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</si>
  <si>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</si>
  <si>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</si>
  <si>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</si>
  <si>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</si>
  <si>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</si>
  <si>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</si>
  <si>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</si>
  <si>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</si>
  <si>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</si>
  <si>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</si>
  <si>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</si>
  <si>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</si>
  <si>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</si>
  <si>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</si>
  <si>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</si>
  <si>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</si>
  <si>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</si>
  <si>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</si>
  <si>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</si>
  <si>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</si>
  <si>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</si>
  <si>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</si>
  <si>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</si>
  <si>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</si>
  <si>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</si>
  <si>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</si>
  <si>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</si>
  <si>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</si>
  <si>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</si>
  <si>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</si>
  <si>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</si>
  <si>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</si>
  <si>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</si>
  <si>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</si>
  <si>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</si>
  <si>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</si>
  <si>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</si>
  <si>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</si>
  <si>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</si>
  <si>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</si>
  <si>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</si>
  <si>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</si>
  <si>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</si>
  <si>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</si>
  <si>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</si>
  <si>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</si>
  <si>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</si>
  <si>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</si>
  <si>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</si>
  <si>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</si>
  <si>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</si>
  <si>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</si>
  <si>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</si>
  <si>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</si>
  <si>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</si>
  <si>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</si>
  <si>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</si>
  <si>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</si>
  <si>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</si>
  <si>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</si>
  <si>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</si>
  <si>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</si>
  <si>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</si>
  <si>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</si>
  <si>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</si>
  <si>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</si>
  <si>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</si>
  <si>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</si>
  <si>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</si>
  <si>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</si>
  <si>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</si>
  <si>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</si>
  <si>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</si>
  <si>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</si>
  <si>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</si>
  <si>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</si>
  <si>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</si>
  <si>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</si>
  <si>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</si>
  <si>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</si>
  <si>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</si>
  <si>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</si>
  <si>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</si>
  <si>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</si>
  <si>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</si>
  <si>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</si>
  <si>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</si>
  <si>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</si>
  <si>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</si>
  <si>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</si>
  <si>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</si>
  <si>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</si>
  <si>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</si>
  <si>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</si>
  <si>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</si>
  <si>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</si>
  <si>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</si>
  <si>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</si>
  <si>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</si>
  <si>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</si>
  <si>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</si>
  <si>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</si>
  <si>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</si>
  <si>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</si>
  <si>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</si>
  <si>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</si>
  <si>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</si>
  <si>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</si>
  <si>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</si>
  <si>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</si>
  <si>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</si>
  <si>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</si>
  <si>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</si>
  <si>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</si>
  <si>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</si>
  <si>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</si>
  <si>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</si>
  <si>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</si>
  <si>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</si>
  <si>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</si>
  <si>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</si>
  <si>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</si>
  <si>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</si>
  <si>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</si>
  <si>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</si>
  <si>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</si>
  <si>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</si>
  <si>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</si>
  <si>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</si>
  <si>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</si>
  <si>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</si>
  <si>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</si>
  <si>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</si>
  <si>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</si>
  <si>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</si>
  <si>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</si>
  <si>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</si>
  <si>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</si>
  <si>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</si>
  <si>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</si>
  <si>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</si>
  <si>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</si>
  <si>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</si>
  <si>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</si>
  <si>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</si>
  <si>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</si>
  <si>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</si>
  <si>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</si>
  <si>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</si>
  <si>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</si>
  <si>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</si>
  <si>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</si>
  <si>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</si>
  <si>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</si>
  <si>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</si>
  <si>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</si>
  <si>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</si>
  <si>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</si>
  <si>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</si>
  <si>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</si>
  <si>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</si>
  <si>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</si>
  <si>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</si>
  <si>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</si>
  <si>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</si>
  <si>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</si>
  <si>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</si>
  <si>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</si>
  <si>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</si>
  <si>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</si>
  <si>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</si>
  <si>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</si>
  <si>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</si>
  <si>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</si>
  <si>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</si>
  <si>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</si>
  <si>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</si>
  <si>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</si>
  <si>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</si>
  <si>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</si>
  <si>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</si>
  <si>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</si>
  <si>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</si>
  <si>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</si>
  <si>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</si>
  <si>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</si>
  <si>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</si>
  <si>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</si>
  <si>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</si>
  <si>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</si>
  <si>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</si>
  <si>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</si>
  <si>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</si>
  <si>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</si>
  <si>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</si>
  <si>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</si>
  <si>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</si>
  <si>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</si>
  <si>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</si>
  <si>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</si>
  <si>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</si>
  <si>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</si>
  <si>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</si>
  <si>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</si>
  <si>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</si>
  <si>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</si>
  <si>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</si>
  <si>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</si>
  <si>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</si>
  <si>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</si>
  <si>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</si>
  <si>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</si>
  <si>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</si>
  <si>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</si>
  <si>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</si>
  <si>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</si>
  <si>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</si>
  <si>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</si>
  <si>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</si>
  <si>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</si>
  <si>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</si>
  <si>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</si>
  <si>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</si>
  <si>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</si>
  <si>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</si>
  <si>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</si>
  <si>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</si>
  <si>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</si>
  <si>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</si>
  <si>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</si>
  <si>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</si>
  <si>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</si>
  <si>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</si>
  <si>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</si>
  <si>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</si>
  <si>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</si>
  <si>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</si>
  <si>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</si>
  <si>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</si>
  <si>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</si>
  <si>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</si>
  <si>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</si>
  <si>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</si>
  <si>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</si>
  <si>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</si>
  <si>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</si>
  <si>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</si>
  <si>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</si>
  <si>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</si>
  <si>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</si>
  <si>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</si>
  <si>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</si>
  <si>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</si>
  <si>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</si>
  <si>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</si>
  <si>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</si>
  <si>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</si>
  <si>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</si>
  <si>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</si>
  <si>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</si>
  <si>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</si>
  <si>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</si>
  <si>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</si>
  <si>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</si>
  <si>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</si>
  <si>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</si>
  <si>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</si>
  <si>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</si>
  <si>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</si>
  <si>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</si>
  <si>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</si>
  <si>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</si>
  <si>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</si>
  <si>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</si>
  <si>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</si>
  <si>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</si>
  <si>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</si>
  <si>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</si>
  <si>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</si>
  <si>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</si>
  <si>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</si>
  <si>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</si>
  <si>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</si>
  <si>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</si>
  <si>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</si>
  <si>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</si>
  <si>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</si>
  <si>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</si>
  <si>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</si>
  <si>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</si>
  <si>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</si>
  <si>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</si>
  <si>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</si>
  <si>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</si>
  <si>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</si>
  <si>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</si>
  <si>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</si>
  <si>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</si>
  <si>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</si>
  <si>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</si>
  <si>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</si>
  <si>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</si>
  <si>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</si>
  <si>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</si>
  <si>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</si>
  <si>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</si>
  <si>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</si>
  <si>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</si>
  <si>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</si>
  <si>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</si>
  <si>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</si>
  <si>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</si>
  <si>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</si>
  <si>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</si>
  <si>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</si>
  <si>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</si>
  <si>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</si>
  <si>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</si>
  <si>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</si>
  <si>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</si>
  <si>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</si>
  <si>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</si>
  <si>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</si>
  <si>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</si>
  <si>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</si>
  <si>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</si>
  <si>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</si>
  <si>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</si>
  <si>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</si>
  <si>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</si>
  <si>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</si>
  <si>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</si>
  <si>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</si>
  <si>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</si>
  <si>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</si>
  <si>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</si>
  <si>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</si>
  <si>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</si>
  <si>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</si>
  <si>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</si>
  <si>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</si>
  <si>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</si>
  <si>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</si>
  <si>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</si>
  <si>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</si>
  <si>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</si>
  <si>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</si>
  <si>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</si>
  <si>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</si>
  <si>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</si>
  <si>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</si>
  <si>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</si>
  <si>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</si>
  <si>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</si>
  <si>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</si>
  <si>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</si>
  <si>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</si>
  <si>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</si>
  <si>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</si>
  <si>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</si>
  <si>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</si>
  <si>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</si>
  <si>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</si>
  <si>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</si>
  <si>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</si>
  <si>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</si>
  <si>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</si>
  <si>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</si>
  <si>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</si>
  <si>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</si>
  <si>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</si>
  <si>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</si>
  <si>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</si>
  <si>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</si>
  <si>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</si>
  <si>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</si>
  <si>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</si>
  <si>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</si>
  <si>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</si>
  <si>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</si>
  <si>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</si>
  <si>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</si>
  <si>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</si>
  <si>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</si>
  <si>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</si>
  <si>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</si>
  <si>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</si>
  <si>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</si>
  <si>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</si>
  <si>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</si>
  <si>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</si>
  <si>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</si>
  <si>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</si>
  <si>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</si>
  <si>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</si>
  <si>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</si>
  <si>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</si>
  <si>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</si>
  <si>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</si>
  <si>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</si>
  <si>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</si>
  <si>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</si>
  <si>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</si>
  <si>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</si>
  <si>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</si>
  <si>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</si>
  <si>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</si>
  <si>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</si>
  <si>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</si>
  <si>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</si>
  <si>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</si>
  <si>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</si>
  <si>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</si>
  <si>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</si>
  <si>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</si>
  <si>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</si>
  <si>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</si>
  <si>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</si>
  <si>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</si>
  <si>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</si>
  <si>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</si>
  <si>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</si>
  <si>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</si>
  <si>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</si>
  <si>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</si>
  <si>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</si>
  <si>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</si>
  <si>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</si>
  <si>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</si>
  <si>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</si>
  <si>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</si>
  <si>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</si>
  <si>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</si>
  <si>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</si>
  <si>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</si>
  <si>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</si>
  <si>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</si>
  <si>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</si>
  <si>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</si>
  <si>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</si>
  <si>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</si>
  <si>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</si>
  <si>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</si>
  <si>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</si>
  <si>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</si>
  <si>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</si>
  <si>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</si>
  <si>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</si>
  <si>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</si>
  <si>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</si>
  <si>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</si>
  <si>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</si>
  <si>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</si>
  <si>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</si>
  <si>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</si>
  <si>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</si>
  <si>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</si>
  <si>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</si>
  <si>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</si>
  <si>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</si>
  <si>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</si>
  <si>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</si>
  <si>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</si>
  <si>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</si>
  <si>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</si>
  <si>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</si>
  <si>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</si>
  <si>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</si>
  <si>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</si>
  <si>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</si>
  <si>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</si>
  <si>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</si>
  <si>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</si>
  <si>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</si>
  <si>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</si>
  <si>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</si>
  <si>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</si>
  <si>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</si>
  <si>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</si>
  <si>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</si>
  <si>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</si>
  <si>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</si>
  <si>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</si>
  <si>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</si>
  <si>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</si>
  <si>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</si>
  <si>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</si>
  <si>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</si>
  <si>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</si>
  <si>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</si>
  <si>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</si>
  <si>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</si>
  <si>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</si>
  <si>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</si>
  <si>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</si>
  <si>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</si>
  <si>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</si>
  <si>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</si>
  <si>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</si>
  <si>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</si>
  <si>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</si>
  <si>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</si>
  <si>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</si>
  <si>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</si>
  <si>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</si>
  <si>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</si>
  <si>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</si>
  <si>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</si>
  <si>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</si>
  <si>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</si>
  <si>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</si>
  <si>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</si>
  <si>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</si>
  <si>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</si>
  <si>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</si>
  <si>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</si>
  <si>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</si>
  <si>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</si>
  <si>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</si>
  <si>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</si>
  <si>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</si>
  <si>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</si>
  <si>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</si>
  <si>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</si>
  <si>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</si>
  <si>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</si>
  <si>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</si>
  <si>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</si>
  <si>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</si>
  <si>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</si>
  <si>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</si>
  <si>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</si>
  <si>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</si>
  <si>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</si>
  <si>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</si>
  <si>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</si>
  <si>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</si>
  <si>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</si>
  <si>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</si>
  <si>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</si>
  <si>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</si>
  <si>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</si>
  <si>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</si>
  <si>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</si>
  <si>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</si>
  <si>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</si>
  <si>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</si>
  <si>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</si>
  <si>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</si>
  <si>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</si>
  <si>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</si>
  <si>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</si>
  <si>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</si>
  <si>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</si>
  <si>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</si>
  <si>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</si>
  <si>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</si>
  <si>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</si>
  <si>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</si>
  <si>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</si>
  <si>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</si>
  <si>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</si>
  <si>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</si>
  <si>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</si>
  <si>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</si>
  <si>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</si>
  <si>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</si>
  <si>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</si>
  <si>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</si>
  <si>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</si>
  <si>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</si>
  <si>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</si>
  <si>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</si>
  <si>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</si>
  <si>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</si>
  <si>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</si>
  <si>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</si>
  <si>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</si>
  <si>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</si>
  <si>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</si>
  <si>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</si>
  <si>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</si>
  <si>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</si>
  <si>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</si>
  <si>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</si>
  <si>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</si>
  <si>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</si>
  <si>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</si>
  <si>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</si>
  <si>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</si>
  <si>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</si>
  <si>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</si>
  <si>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</si>
  <si>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</si>
  <si>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</si>
  <si>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</si>
  <si>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</si>
  <si>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</si>
  <si>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</si>
  <si>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</si>
  <si>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</si>
  <si>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</si>
  <si>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</si>
  <si>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</si>
  <si>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</si>
  <si>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</si>
  <si>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</si>
  <si>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</si>
  <si>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</si>
  <si>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</si>
  <si>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</si>
  <si>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</si>
  <si>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</si>
  <si>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</si>
  <si>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</si>
  <si>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</si>
  <si>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</si>
  <si>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</si>
  <si>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</si>
  <si>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</si>
  <si>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</si>
  <si>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</si>
  <si>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</si>
  <si>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</si>
  <si>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</si>
  <si>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</si>
  <si>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</si>
  <si>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</si>
  <si>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</si>
  <si>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</si>
  <si>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</si>
  <si>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</si>
  <si>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</si>
  <si>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</si>
  <si>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</si>
  <si>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</si>
  <si>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</si>
  <si>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</si>
  <si>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</si>
  <si>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</si>
  <si>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</si>
  <si>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</si>
  <si>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</si>
  <si>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</si>
  <si>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</si>
  <si>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</si>
  <si>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</si>
  <si>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</si>
  <si>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</si>
  <si>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</si>
  <si>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</si>
  <si>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</si>
  <si>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</si>
  <si>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</si>
  <si>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</si>
  <si>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</si>
  <si>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</si>
  <si>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</si>
  <si>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</si>
  <si>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</si>
  <si>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</si>
  <si>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</si>
  <si>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</si>
  <si>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</si>
  <si>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</si>
  <si>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</si>
  <si>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</si>
  <si>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</si>
  <si>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</si>
  <si>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</si>
  <si>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</si>
  <si>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</si>
  <si>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</si>
  <si>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</si>
  <si>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</si>
  <si>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</si>
  <si>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</si>
  <si>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</si>
  <si>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</si>
  <si>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</si>
  <si>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</si>
  <si>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</si>
  <si>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</si>
  <si>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</si>
  <si>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</si>
  <si>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</si>
  <si>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</si>
  <si>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</si>
  <si>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</si>
  <si>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</si>
  <si>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</si>
  <si>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</si>
  <si>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</si>
  <si>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</si>
  <si>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</si>
  <si>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</si>
  <si>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</si>
  <si>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</si>
  <si>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</si>
  <si>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</si>
  <si>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</si>
  <si>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</si>
  <si>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</si>
  <si>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</si>
  <si>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</si>
  <si>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</si>
  <si>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</si>
  <si>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</si>
  <si>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</si>
  <si>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</si>
  <si>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</si>
  <si>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</si>
  <si>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</si>
  <si>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</si>
  <si>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</si>
  <si>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</si>
  <si>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</si>
  <si>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</si>
  <si>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</si>
  <si>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</si>
  <si>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</si>
  <si>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</si>
  <si>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</si>
  <si>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</si>
  <si>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</si>
  <si>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</si>
  <si>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</si>
  <si>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</si>
  <si>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</si>
  <si>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</si>
  <si>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</si>
  <si>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</si>
  <si>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</si>
  <si>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</si>
  <si>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</si>
  <si>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</si>
  <si>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</si>
  <si>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</si>
  <si>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</si>
  <si>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</si>
  <si>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</si>
  <si>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</si>
  <si>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</si>
  <si>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</si>
  <si>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</si>
  <si>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</si>
  <si>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</si>
  <si>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</si>
  <si>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</si>
  <si>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</si>
  <si>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</si>
  <si>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</si>
  <si>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</si>
  <si>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</si>
  <si>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</si>
  <si>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</si>
  <si>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</si>
  <si>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</si>
  <si>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</si>
  <si>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</si>
  <si>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</si>
  <si>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</si>
  <si>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</si>
  <si>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</si>
  <si>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</si>
  <si>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</si>
  <si>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</si>
  <si>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</si>
  <si>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</si>
  <si>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</si>
  <si>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</si>
  <si>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</si>
  <si>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</si>
  <si>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</si>
  <si>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</si>
  <si>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</si>
  <si>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</si>
  <si>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</si>
  <si>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</si>
  <si>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</si>
  <si>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</si>
  <si>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</si>
  <si>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</si>
  <si>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</si>
  <si>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</si>
  <si>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</si>
  <si>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</si>
  <si>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</si>
  <si>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</si>
  <si>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</si>
  <si>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</si>
  <si>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</si>
  <si>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</si>
  <si>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</si>
  <si>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</si>
  <si>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</si>
  <si>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</si>
  <si>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</si>
  <si>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</si>
  <si>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</si>
  <si>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</si>
  <si>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</si>
  <si>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</si>
  <si>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</si>
  <si>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</si>
  <si>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</si>
  <si>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</si>
  <si>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</si>
  <si>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</si>
  <si>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</si>
  <si>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</si>
  <si>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</si>
  <si>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</si>
  <si>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</si>
  <si>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</si>
  <si>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</si>
  <si>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</si>
  <si>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</si>
  <si>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</si>
  <si>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</si>
  <si>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</si>
  <si>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</si>
  <si>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</si>
  <si>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</si>
  <si>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</si>
  <si>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</si>
  <si>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</si>
  <si>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</si>
  <si>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</si>
  <si>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</si>
  <si>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</si>
  <si>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</si>
  <si>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</si>
  <si>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</si>
  <si>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</si>
  <si>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</si>
  <si>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</si>
  <si>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</si>
  <si>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</si>
  <si>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</si>
  <si>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</si>
  <si>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</si>
  <si>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</si>
  <si>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</si>
  <si>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</si>
  <si>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</si>
  <si>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</si>
  <si>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</si>
  <si>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</si>
  <si>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</si>
  <si>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</si>
  <si>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</si>
  <si>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</si>
  <si>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</si>
  <si>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</si>
  <si>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</si>
  <si>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</si>
  <si>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</si>
  <si>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</si>
  <si>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</si>
  <si>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</si>
  <si>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</si>
  <si>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</si>
  <si>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</si>
  <si>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</si>
  <si>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</si>
  <si>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</si>
  <si>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</si>
  <si>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</si>
  <si>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</si>
  <si>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</si>
  <si>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</si>
  <si>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</si>
  <si>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</si>
  <si>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</si>
  <si>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</si>
  <si>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</si>
  <si>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</si>
  <si>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</si>
  <si>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</si>
  <si>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</si>
  <si>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</si>
  <si>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</si>
  <si>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</si>
  <si>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</si>
  <si>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</si>
  <si>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</si>
  <si>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</si>
  <si>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</si>
  <si>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</si>
  <si>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</si>
  <si>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</si>
  <si>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</si>
  <si>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</si>
  <si>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</si>
  <si>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</si>
  <si>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</si>
  <si>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</si>
  <si>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</si>
  <si>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</si>
  <si>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</si>
  <si>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</si>
  <si>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</si>
  <si>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</si>
  <si>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</si>
  <si>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</si>
  <si>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</si>
  <si>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</si>
  <si>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</si>
  <si>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</si>
  <si>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</si>
  <si>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</si>
  <si>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</si>
  <si>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</si>
  <si>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</si>
  <si>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</si>
  <si>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</si>
  <si>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</si>
  <si>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</si>
  <si>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</si>
  <si>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</si>
  <si>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</si>
  <si>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</si>
  <si>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</si>
  <si>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</si>
  <si>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</si>
  <si>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</si>
  <si>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</si>
  <si>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</si>
  <si>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</si>
  <si>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</si>
  <si>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</si>
  <si>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</si>
  <si>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</si>
  <si>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</si>
  <si>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</si>
  <si>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</si>
  <si>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</si>
  <si>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</si>
  <si>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</si>
  <si>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</si>
  <si>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</si>
  <si>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</si>
  <si>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</si>
  <si>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</si>
  <si>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</si>
  <si>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</si>
  <si>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</si>
  <si>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</si>
  <si>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</si>
  <si>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</si>
  <si>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</si>
  <si>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</si>
  <si>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</si>
  <si>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</si>
  <si>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</si>
  <si>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</si>
  <si>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</si>
  <si>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</si>
  <si>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</si>
  <si>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</si>
  <si>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</si>
  <si>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</si>
  <si>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</si>
  <si>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</si>
  <si>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</si>
  <si>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</si>
  <si>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</si>
  <si>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</si>
  <si>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</si>
  <si>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</si>
  <si>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</si>
  <si>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</si>
  <si>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</si>
  <si>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</si>
  <si>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</si>
  <si>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</si>
  <si>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</si>
  <si>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</si>
  <si>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</si>
  <si>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</si>
  <si>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</si>
  <si>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</si>
  <si>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</si>
  <si>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</si>
  <si>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</si>
  <si>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</si>
  <si>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</si>
  <si>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</si>
  <si>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</si>
  <si>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</si>
  <si>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</si>
  <si>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</si>
  <si>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</si>
  <si>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</si>
  <si>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</si>
  <si>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</si>
  <si>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</si>
  <si>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</si>
  <si>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</si>
  <si>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</si>
  <si>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</si>
  <si>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</si>
  <si>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</si>
  <si>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</si>
  <si>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</si>
  <si>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</si>
  <si>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</si>
  <si>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</si>
  <si>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</si>
  <si>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</si>
  <si>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</si>
  <si>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</si>
  <si>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</si>
  <si>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</si>
  <si>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</si>
  <si>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</si>
  <si>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</si>
  <si>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</si>
  <si>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</si>
  <si>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</si>
  <si>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</si>
  <si>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</si>
  <si>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</si>
  <si>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</si>
  <si>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</si>
  <si>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</si>
  <si>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</si>
  <si>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</si>
  <si>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</si>
  <si>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</si>
  <si>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</si>
  <si>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</si>
  <si>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</si>
  <si>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</si>
  <si>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</si>
  <si>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</si>
  <si>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</si>
  <si>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</si>
  <si>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</si>
  <si>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</si>
  <si>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</si>
  <si>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</si>
  <si>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</si>
  <si>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</si>
  <si>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</si>
  <si>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</si>
  <si>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</si>
  <si>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</si>
  <si>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</si>
  <si>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</si>
  <si>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</si>
  <si>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</si>
  <si>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</si>
  <si>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</si>
  <si>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</si>
  <si>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</si>
  <si>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</si>
  <si>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</si>
  <si>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</si>
  <si>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</si>
  <si>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</si>
  <si>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</si>
  <si>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</si>
  <si>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</si>
  <si>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</si>
  <si>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</si>
  <si>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</si>
  <si>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</si>
  <si>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</si>
  <si>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</si>
  <si>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</si>
  <si>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</si>
  <si>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</si>
  <si>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</si>
  <si>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</si>
  <si>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</si>
  <si>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</si>
  <si>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</si>
  <si>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</si>
  <si>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</si>
  <si>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</si>
  <si>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</si>
  <si>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</si>
  <si>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</si>
  <si>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</si>
  <si>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</si>
  <si>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</si>
  <si>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</si>
  <si>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</si>
  <si>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</si>
  <si>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</si>
  <si>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</si>
  <si>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</si>
  <si>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</si>
  <si>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</si>
  <si>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</si>
  <si>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</si>
  <si>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</si>
  <si>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</si>
  <si>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</si>
  <si>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</si>
  <si>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</si>
  <si>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</si>
  <si>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</si>
  <si>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</si>
  <si>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</si>
  <si>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</si>
  <si>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</si>
  <si>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</si>
  <si>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</si>
  <si>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</si>
  <si>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</si>
  <si>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</si>
  <si>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</si>
  <si>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</si>
  <si>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</si>
  <si>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</si>
  <si>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</si>
  <si>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</si>
  <si>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</si>
  <si>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</si>
  <si>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</si>
  <si>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</si>
  <si>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</si>
  <si>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</si>
  <si>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</si>
  <si>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</si>
  <si>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</si>
  <si>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</si>
  <si>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</si>
  <si>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</si>
  <si>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</si>
  <si>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</si>
  <si>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</si>
  <si>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</si>
  <si>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</si>
  <si>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</si>
  <si>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</si>
  <si>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</si>
  <si>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</si>
  <si>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</si>
  <si>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</si>
  <si>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</si>
  <si>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</si>
  <si>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</si>
  <si>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</si>
  <si>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</si>
  <si>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</si>
  <si>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</si>
  <si>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</si>
  <si>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</si>
  <si>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</si>
  <si>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</si>
  <si>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</si>
  <si>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</si>
  <si>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</si>
  <si>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</si>
  <si>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</si>
  <si>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</si>
  <si>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</si>
  <si>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</si>
  <si>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</si>
  <si>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</si>
  <si>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</si>
  <si>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</si>
  <si>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</si>
  <si>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</si>
  <si>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</si>
  <si>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</si>
  <si>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</si>
  <si>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</si>
  <si>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</si>
  <si>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</si>
  <si>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</si>
  <si>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</si>
  <si>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</si>
  <si>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</si>
  <si>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</si>
  <si>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</si>
  <si>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</si>
  <si>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</si>
  <si>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</si>
  <si>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</si>
  <si>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</si>
  <si>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</si>
  <si>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</si>
  <si>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</si>
  <si>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</si>
  <si>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</si>
  <si>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</si>
  <si>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</si>
  <si>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</si>
  <si>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</si>
  <si>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</si>
  <si>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</si>
  <si>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</si>
  <si>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</si>
  <si>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</si>
  <si>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</si>
  <si>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</si>
  <si>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</si>
  <si>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</si>
  <si>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</si>
  <si>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</si>
  <si>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</si>
  <si>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</si>
  <si>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</si>
  <si>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</si>
  <si>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</si>
  <si>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</si>
  <si>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</si>
  <si>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</si>
  <si>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</si>
  <si>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</si>
  <si>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</si>
  <si>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</si>
  <si>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</si>
  <si>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</si>
  <si>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</si>
  <si>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</si>
  <si>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</si>
  <si>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</si>
  <si>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</si>
  <si>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</si>
  <si>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</si>
  <si>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</si>
  <si>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</si>
  <si>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</si>
  <si>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</si>
  <si>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</si>
  <si>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</si>
  <si>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</si>
  <si>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</si>
  <si>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</si>
  <si>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</si>
  <si>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</si>
  <si>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</si>
  <si>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</si>
  <si>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</si>
  <si>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</si>
  <si>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</si>
  <si>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</si>
  <si>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</si>
  <si>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</si>
  <si>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</si>
  <si>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</si>
  <si>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</si>
  <si>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</si>
  <si>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</si>
  <si>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</si>
  <si>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</si>
  <si>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</si>
  <si>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</si>
  <si>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</si>
  <si>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</si>
  <si>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</si>
  <si>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</si>
  <si>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</si>
  <si>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</si>
  <si>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</si>
  <si>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</si>
  <si>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</si>
  <si>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</si>
  <si>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</si>
  <si>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</si>
  <si>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</si>
  <si>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</si>
  <si>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</si>
  <si>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</si>
  <si>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</si>
  <si>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</si>
  <si>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</si>
  <si>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</si>
  <si>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</si>
  <si>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</si>
  <si>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</si>
  <si>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</si>
  <si>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</si>
  <si>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</si>
  <si>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</si>
  <si>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</si>
  <si>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</si>
  <si>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</si>
  <si>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</si>
  <si>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</si>
  <si>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</si>
  <si>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</si>
  <si>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</si>
  <si>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</si>
  <si>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</si>
  <si>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</si>
  <si>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</si>
  <si>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</si>
  <si>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</si>
  <si>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</si>
  <si>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</si>
  <si>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</si>
  <si>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</si>
  <si>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</si>
  <si>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</si>
  <si>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</si>
  <si>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</si>
  <si>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</si>
  <si>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</si>
  <si>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</si>
  <si>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</si>
  <si>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</si>
  <si>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</si>
  <si>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</si>
  <si>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</si>
  <si>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</si>
  <si>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</si>
  <si>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</si>
  <si>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</si>
  <si>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</si>
  <si>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</si>
  <si>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</si>
  <si>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</si>
  <si>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</si>
  <si>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</si>
  <si>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</si>
  <si>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</si>
  <si>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</si>
  <si>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</si>
  <si>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</si>
  <si>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</si>
  <si>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</si>
  <si>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</si>
  <si>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</si>
  <si>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</si>
  <si>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</si>
  <si>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</si>
  <si>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</si>
  <si>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</si>
  <si>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</si>
  <si>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</si>
  <si>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</si>
  <si>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</si>
  <si>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</si>
  <si>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</si>
  <si>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</si>
  <si>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</si>
  <si>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</si>
  <si>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</si>
  <si>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</si>
  <si>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</si>
  <si>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</si>
  <si>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</si>
  <si>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</si>
  <si>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</si>
  <si>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</si>
  <si>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</si>
  <si>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</si>
  <si>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</si>
  <si>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</si>
  <si>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</si>
  <si>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</si>
  <si>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</si>
  <si>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</si>
  <si>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</si>
  <si>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</si>
  <si>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</si>
  <si>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</si>
  <si>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</si>
  <si>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</si>
  <si>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</si>
  <si>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</si>
  <si>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</si>
  <si>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</si>
  <si>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</si>
  <si>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</si>
  <si>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</si>
  <si>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</si>
  <si>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</si>
  <si>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</si>
  <si>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</si>
  <si>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</si>
  <si>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</si>
  <si>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</si>
  <si>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</si>
  <si>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</si>
  <si>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</si>
  <si>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</si>
  <si>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</si>
  <si>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</si>
  <si>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</si>
  <si>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</si>
  <si>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</si>
  <si>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</si>
  <si>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</si>
  <si>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</si>
  <si>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</si>
  <si>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</si>
  <si>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</si>
  <si>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</si>
  <si>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</si>
  <si>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</si>
  <si>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</si>
  <si>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</si>
  <si>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</si>
  <si>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</si>
  <si>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</si>
  <si>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</si>
  <si>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</si>
  <si>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</si>
  <si>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</si>
  <si>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</si>
  <si>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</si>
  <si>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</si>
  <si>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</si>
  <si>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</si>
  <si>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</si>
  <si>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</si>
  <si>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</si>
  <si>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</si>
  <si>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</si>
  <si>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</si>
  <si>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</si>
  <si>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</si>
  <si>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</si>
  <si>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</si>
  <si>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</si>
  <si>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</si>
  <si>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</si>
  <si>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</si>
  <si>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</si>
  <si>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</si>
  <si>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</si>
  <si>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</si>
  <si>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</si>
  <si>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</si>
  <si>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</si>
  <si>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</si>
  <si>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</si>
  <si>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</si>
  <si>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</si>
  <si>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</si>
  <si>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</si>
  <si>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</si>
  <si>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</si>
  <si>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</si>
  <si>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</si>
  <si>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</si>
  <si>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</si>
  <si>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</si>
  <si>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</si>
  <si>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</si>
  <si>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</si>
  <si>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</si>
  <si>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</si>
  <si>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</si>
  <si>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</si>
  <si>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</si>
  <si>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</si>
  <si>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</si>
  <si>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</si>
  <si>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</si>
  <si>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</si>
  <si>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</si>
  <si>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</si>
  <si>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</si>
  <si>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</si>
  <si>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</si>
  <si>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</si>
  <si>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</si>
  <si>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</si>
  <si>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</si>
  <si>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</si>
  <si>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</si>
  <si>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</si>
  <si>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</si>
  <si>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</si>
  <si>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</si>
  <si>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</si>
  <si>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</si>
  <si>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</si>
  <si>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</si>
  <si>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</si>
  <si>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</si>
  <si>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</si>
  <si>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</si>
  <si>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</si>
  <si>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</si>
  <si>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</si>
  <si>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</si>
  <si>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</si>
  <si>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</si>
  <si>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</si>
  <si>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</si>
  <si>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</si>
  <si>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</si>
  <si>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</si>
  <si>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</si>
  <si>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</si>
  <si>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</si>
  <si>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</si>
  <si>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</si>
  <si>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</si>
  <si>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</si>
  <si>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</si>
  <si>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</si>
  <si>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</si>
  <si>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</si>
  <si>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</si>
  <si>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</si>
  <si>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</si>
  <si>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</si>
  <si>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</si>
  <si>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</si>
  <si>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</si>
  <si>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</si>
  <si>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</si>
  <si>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</si>
  <si>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</si>
  <si>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</si>
  <si>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</si>
  <si>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</si>
  <si>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</si>
  <si>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</si>
  <si>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</si>
  <si>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</si>
  <si>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</si>
  <si>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</si>
  <si>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</si>
  <si>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</si>
  <si>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</si>
  <si>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</si>
  <si>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</si>
  <si>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</si>
  <si>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</si>
  <si>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</si>
  <si>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</si>
  <si>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</si>
  <si>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</si>
  <si>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</si>
  <si>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</si>
  <si>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</si>
  <si>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</si>
  <si>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</si>
  <si>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</si>
  <si>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</si>
  <si>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</si>
  <si>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</si>
  <si>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</si>
  <si>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</si>
  <si>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</si>
  <si>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</si>
  <si>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</si>
  <si>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</si>
  <si>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</si>
  <si>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</si>
  <si>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</si>
  <si>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</si>
  <si>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</si>
  <si>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</si>
  <si>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</si>
  <si>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</si>
  <si>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</si>
  <si>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</si>
  <si>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</si>
  <si>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</si>
  <si>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</si>
  <si>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</si>
  <si>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</si>
  <si>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</si>
  <si>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</si>
  <si>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</si>
  <si>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</si>
  <si>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</si>
  <si>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</si>
  <si>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</si>
  <si>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</si>
  <si>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</si>
  <si>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</si>
  <si>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</si>
  <si>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</si>
  <si>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</si>
  <si>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</si>
  <si>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</si>
  <si>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</si>
  <si>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</si>
  <si>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</si>
  <si>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</si>
  <si>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</si>
  <si>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</si>
  <si>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</si>
  <si>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</si>
  <si>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</si>
  <si>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</si>
  <si>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</si>
  <si>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</si>
  <si>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</si>
  <si>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</si>
  <si>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</si>
  <si>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</si>
  <si>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</si>
  <si>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</si>
  <si>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</si>
  <si>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</si>
  <si>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</si>
  <si>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</si>
  <si>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</si>
  <si>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</si>
  <si>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</si>
  <si>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</si>
  <si>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</si>
  <si>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</si>
  <si>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</si>
  <si>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</si>
  <si>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</si>
  <si>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</si>
  <si>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</si>
  <si>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</si>
  <si>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</si>
  <si>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</si>
  <si>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</si>
  <si>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</si>
  <si>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</si>
  <si>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</si>
  <si>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</si>
  <si>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</si>
  <si>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</si>
  <si>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</si>
  <si>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</si>
  <si>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</si>
  <si>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</si>
  <si>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</si>
  <si>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</si>
  <si>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</si>
  <si>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</si>
  <si>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</si>
  <si>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</si>
  <si>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</si>
  <si>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</si>
  <si>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</si>
  <si>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</si>
  <si>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</si>
  <si>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</si>
  <si>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</si>
  <si>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</si>
  <si>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</si>
  <si>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</si>
  <si>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</si>
  <si>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</si>
  <si>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</si>
  <si>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</si>
  <si>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</si>
  <si>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</si>
  <si>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</si>
  <si>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</si>
  <si>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</si>
  <si>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</si>
  <si>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</si>
  <si>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</si>
  <si>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</si>
  <si>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</si>
  <si>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</si>
  <si>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</si>
  <si>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</si>
  <si>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</si>
  <si>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</si>
  <si>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</si>
  <si>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</si>
  <si>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</si>
  <si>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</si>
  <si>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</si>
  <si>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</si>
  <si>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</si>
  <si>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</si>
  <si>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</si>
  <si>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</si>
  <si>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</si>
  <si>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</si>
  <si>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</si>
  <si>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</si>
  <si>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</si>
  <si>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</si>
  <si>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</si>
  <si>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</si>
  <si>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</si>
  <si>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</si>
  <si>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</si>
  <si>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</si>
  <si>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</si>
  <si>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</si>
  <si>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</si>
  <si>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</si>
  <si>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</si>
  <si>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</si>
  <si>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</si>
  <si>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</si>
  <si>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</si>
  <si>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</si>
  <si>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</si>
  <si>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</si>
  <si>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</si>
  <si>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</si>
  <si>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</si>
  <si>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</si>
  <si>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</si>
  <si>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</si>
  <si>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</si>
  <si>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</si>
  <si>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</si>
  <si>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</si>
  <si>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</si>
  <si>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</si>
  <si>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</si>
  <si>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</si>
  <si>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</si>
  <si>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</si>
  <si>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</si>
  <si>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</si>
  <si>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</si>
  <si>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</si>
  <si>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</si>
  <si>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</si>
  <si>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</si>
  <si>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</si>
  <si>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</si>
  <si>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</si>
  <si>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</si>
  <si>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</si>
  <si>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</si>
  <si>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</si>
  <si>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</si>
  <si>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</si>
  <si>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</si>
  <si>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</si>
  <si>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</si>
  <si>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</si>
  <si>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</si>
  <si>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</si>
  <si>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</si>
  <si>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</si>
  <si>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</si>
  <si>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</si>
  <si>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</si>
  <si>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</si>
  <si>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</si>
  <si>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</si>
  <si>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</si>
  <si>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</si>
  <si>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</si>
  <si>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</si>
  <si>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</si>
  <si>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</si>
  <si>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</si>
  <si>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</si>
  <si>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</si>
  <si>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</si>
  <si>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</si>
  <si>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</si>
  <si>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</si>
  <si>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</si>
  <si>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</si>
  <si>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</si>
  <si>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</si>
  <si>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</si>
  <si>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</si>
  <si>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</si>
  <si>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</si>
  <si>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</si>
  <si>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</si>
  <si>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</si>
  <si>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</si>
  <si>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</si>
  <si>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</si>
  <si>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</si>
  <si>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</si>
  <si>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</si>
  <si>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</si>
  <si>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</si>
  <si>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</si>
  <si>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</si>
  <si>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</si>
  <si>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</si>
  <si>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</si>
  <si>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</si>
  <si>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</si>
  <si>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</si>
  <si>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</si>
  <si>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</si>
  <si>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</si>
  <si>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</si>
  <si>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</si>
  <si>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</si>
  <si>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</si>
  <si>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</si>
  <si>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</si>
  <si>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</si>
  <si>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</si>
  <si>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</si>
  <si>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</si>
  <si>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</si>
  <si>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</si>
  <si>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</si>
  <si>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</si>
  <si>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</si>
  <si>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</si>
  <si>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</si>
  <si>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</si>
  <si>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</si>
  <si>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</si>
  <si>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</si>
  <si>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</si>
  <si>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</si>
  <si>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</si>
  <si>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</si>
  <si>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</si>
  <si>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</si>
  <si>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</si>
  <si>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</si>
  <si>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</si>
  <si>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</si>
  <si>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</si>
  <si>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</si>
  <si>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</si>
  <si>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</si>
  <si>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</si>
  <si>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</si>
  <si>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</si>
  <si>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</si>
  <si>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</si>
  <si>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</si>
  <si>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</si>
  <si>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</si>
  <si>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</si>
  <si>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</si>
  <si>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</si>
  <si>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</si>
  <si>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</si>
  <si>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</si>
  <si>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</si>
  <si>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</si>
  <si>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</si>
  <si>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</si>
  <si>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</si>
  <si>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</si>
  <si>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</si>
  <si>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</si>
  <si>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</si>
  <si>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</si>
  <si>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</si>
  <si>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</si>
  <si>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</si>
  <si>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</si>
  <si>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</si>
  <si>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</si>
  <si>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</si>
  <si>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</si>
  <si>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</si>
  <si>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</si>
  <si>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</si>
  <si>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</si>
  <si>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</si>
  <si>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</si>
  <si>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</si>
  <si>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</si>
  <si>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</si>
  <si>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</si>
  <si>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</si>
  <si>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</si>
  <si>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</si>
  <si>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</si>
  <si>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</si>
  <si>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</si>
  <si>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</si>
  <si>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</si>
  <si>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</si>
  <si>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</si>
  <si>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</si>
  <si>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</si>
  <si>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</si>
  <si>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</si>
  <si>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</si>
  <si>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</si>
  <si>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</si>
  <si>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</si>
  <si>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</si>
  <si>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</si>
  <si>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</si>
  <si>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</si>
  <si>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</si>
  <si>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</si>
  <si>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</si>
  <si>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</si>
  <si>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</si>
  <si>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</si>
  <si>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</si>
  <si>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</si>
  <si>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</si>
  <si>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</si>
  <si>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</si>
  <si>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</si>
  <si>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</si>
  <si>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</si>
  <si>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</si>
  <si>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</si>
  <si>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</si>
  <si>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</si>
  <si>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</si>
  <si>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</si>
  <si>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</si>
  <si>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</si>
  <si>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</si>
  <si>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</si>
  <si>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</si>
  <si>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</si>
  <si>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</si>
  <si>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</si>
  <si>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</si>
  <si>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</si>
  <si>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</si>
  <si>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</si>
  <si>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</si>
  <si>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</si>
  <si>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</si>
  <si>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</si>
  <si>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</si>
  <si>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</si>
  <si>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</si>
  <si>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</si>
  <si>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</si>
  <si>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</si>
  <si>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</si>
  <si>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</si>
  <si>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</si>
  <si>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</si>
  <si>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</si>
  <si>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</si>
  <si>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</si>
  <si>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</si>
  <si>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</si>
  <si>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</si>
  <si>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</si>
  <si>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</si>
  <si>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</si>
  <si>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</si>
  <si>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</si>
  <si>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</si>
  <si>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</si>
  <si>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</si>
  <si>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</si>
  <si>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</si>
  <si>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</si>
  <si>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</si>
  <si>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</si>
  <si>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</si>
  <si>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</si>
  <si>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</si>
  <si>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</si>
  <si>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</si>
  <si>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</si>
  <si>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</si>
  <si>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</si>
  <si>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</si>
  <si>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</si>
  <si>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</si>
  <si>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</si>
  <si>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</si>
  <si>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</si>
  <si>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</si>
  <si>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</si>
  <si>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</si>
  <si>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</si>
  <si>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</si>
  <si>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</si>
  <si>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</si>
  <si>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</si>
  <si>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</si>
  <si>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</si>
  <si>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</si>
  <si>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</si>
  <si>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</si>
  <si>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</si>
  <si>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</si>
  <si>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</si>
  <si>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</si>
  <si>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</si>
  <si>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</si>
  <si>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</si>
  <si>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</si>
  <si>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</si>
  <si>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</si>
  <si>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</si>
  <si>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</si>
  <si>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</si>
  <si>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</si>
  <si>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</si>
  <si>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</si>
  <si>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</si>
  <si>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</si>
  <si>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</si>
  <si>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</si>
  <si>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</si>
  <si>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</si>
  <si>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</si>
  <si>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</si>
  <si>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</si>
  <si>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</si>
  <si>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</si>
  <si>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</si>
  <si>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</si>
  <si>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</si>
  <si>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</si>
  <si>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</si>
  <si>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</si>
  <si>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</si>
  <si>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</si>
  <si>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</si>
  <si>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</si>
  <si>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</si>
  <si>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</si>
  <si>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</si>
  <si>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</si>
  <si>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</si>
  <si>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</si>
  <si>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</si>
  <si>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</si>
  <si>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</si>
  <si>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</si>
  <si>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</si>
  <si>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</si>
  <si>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</si>
  <si>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</si>
  <si>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</si>
  <si>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</si>
  <si>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</si>
  <si>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</si>
  <si>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</si>
  <si>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</si>
  <si>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</si>
  <si>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</si>
  <si>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</si>
  <si>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</si>
  <si>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</si>
  <si>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</si>
  <si>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</si>
  <si>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</si>
  <si>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</si>
  <si>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</si>
  <si>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</si>
  <si>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</si>
  <si>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</si>
  <si>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</si>
  <si>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</si>
  <si>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</si>
  <si>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</si>
  <si>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</si>
  <si>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</si>
  <si>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</si>
  <si>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</si>
  <si>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</si>
  <si>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</si>
  <si>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</si>
  <si>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</si>
  <si>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</si>
  <si>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</si>
  <si>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</si>
  <si>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</si>
  <si>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</si>
  <si>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</si>
  <si>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</si>
  <si>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</si>
  <si>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</si>
  <si>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</si>
  <si>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</si>
  <si>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</si>
  <si>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</si>
  <si>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</si>
  <si>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</si>
  <si>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</si>
  <si>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</si>
  <si>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</si>
  <si>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</si>
  <si>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</si>
  <si>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</si>
  <si>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</si>
  <si>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</si>
  <si>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</si>
  <si>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</si>
  <si>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</si>
  <si>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</si>
  <si>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</si>
  <si>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</si>
  <si>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</si>
  <si>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</si>
  <si>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</si>
  <si>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</si>
  <si>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</si>
  <si>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</si>
  <si>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</si>
  <si>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</si>
  <si>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</si>
  <si>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</si>
  <si>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</si>
  <si>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</si>
  <si>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</si>
  <si>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</si>
  <si>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</si>
  <si>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</si>
  <si>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</si>
  <si>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</si>
  <si>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</si>
  <si>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</si>
  <si>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</si>
  <si>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</si>
  <si>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</si>
  <si>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</si>
  <si>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</si>
  <si>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</si>
  <si>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</si>
  <si>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</si>
  <si>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</si>
  <si>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</si>
  <si>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</si>
  <si>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</si>
  <si>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</si>
  <si>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</si>
  <si>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</si>
  <si>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</si>
  <si>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</si>
  <si>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</si>
  <si>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</si>
  <si>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</si>
  <si>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</si>
  <si>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</si>
  <si>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</si>
  <si>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</si>
  <si>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</si>
  <si>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</si>
  <si>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</si>
  <si>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</si>
  <si>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</si>
  <si>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</si>
  <si>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</si>
  <si>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</si>
  <si>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</si>
  <si>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</si>
  <si>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</si>
  <si>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</si>
  <si>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</si>
  <si>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</si>
  <si>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</si>
  <si>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</si>
  <si>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</si>
  <si>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</si>
  <si>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</si>
  <si>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</si>
  <si>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</si>
  <si>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</si>
  <si>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</si>
  <si>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</si>
  <si>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</si>
  <si>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</si>
  <si>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</si>
  <si>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</si>
  <si>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</si>
  <si>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</si>
  <si>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</si>
  <si>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</si>
  <si>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</si>
  <si>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</si>
  <si>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</si>
  <si>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</si>
  <si>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</si>
  <si>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</si>
  <si>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</si>
  <si>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</si>
  <si>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</si>
  <si>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</si>
  <si>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</si>
  <si>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</si>
  <si>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</si>
  <si>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</si>
  <si>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</si>
  <si>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</si>
  <si>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</si>
  <si>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</si>
  <si>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</si>
  <si>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</si>
  <si>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</si>
  <si>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</si>
  <si>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</si>
  <si>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</si>
  <si>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</si>
  <si>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</si>
  <si>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</si>
  <si>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</si>
  <si>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</si>
  <si>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</si>
  <si>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</si>
  <si>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</si>
  <si>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</si>
  <si>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</si>
  <si>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</si>
  <si>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</si>
  <si>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</si>
  <si>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</si>
  <si>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</si>
  <si>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</si>
  <si>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</si>
  <si>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</si>
  <si>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</si>
  <si>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</si>
  <si>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</si>
  <si>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</si>
  <si>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</si>
  <si>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</si>
  <si>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</si>
  <si>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</si>
  <si>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</si>
  <si>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</si>
  <si>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</si>
  <si>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</si>
  <si>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</si>
  <si>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</si>
  <si>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</si>
  <si>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</si>
  <si>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</si>
  <si>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</si>
  <si>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</si>
  <si>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</si>
  <si>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</si>
  <si>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</si>
  <si>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</si>
  <si>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</si>
  <si>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</si>
  <si>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</si>
  <si>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</si>
  <si>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</si>
  <si>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</si>
  <si>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</si>
  <si>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</si>
  <si>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</si>
  <si>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</si>
  <si>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</si>
  <si>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</si>
  <si>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</si>
  <si>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</si>
  <si>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</si>
  <si>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</si>
  <si>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</si>
  <si>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</si>
  <si>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</si>
  <si>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</si>
  <si>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</si>
  <si>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</si>
  <si>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</si>
  <si>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</si>
  <si>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</si>
  <si>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</si>
  <si>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</si>
  <si>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</si>
  <si>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</si>
  <si>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</si>
  <si>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</si>
  <si>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</si>
  <si>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</si>
  <si>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</si>
  <si>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</si>
  <si>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</si>
  <si>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</si>
  <si>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</si>
  <si>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</si>
  <si>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</si>
  <si>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</si>
  <si>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</si>
  <si>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</si>
  <si>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</si>
  <si>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</si>
  <si>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</si>
  <si>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</si>
  <si>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</si>
  <si>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</si>
  <si>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</si>
  <si>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</si>
  <si>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</si>
  <si>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</si>
  <si>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</si>
  <si>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</si>
  <si>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</si>
  <si>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</si>
  <si>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</si>
  <si>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</si>
  <si>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</si>
  <si>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</si>
  <si>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</si>
  <si>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</si>
  <si>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</si>
  <si>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</si>
  <si>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</si>
  <si>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</si>
  <si>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</si>
  <si>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</si>
  <si>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</si>
  <si>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</si>
  <si>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</si>
  <si>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</si>
  <si>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</si>
  <si>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</si>
  <si>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</si>
  <si>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</si>
  <si>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</si>
  <si>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</si>
  <si>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</si>
  <si>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</si>
  <si>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</si>
  <si>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</si>
  <si>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</si>
  <si>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</si>
  <si>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</si>
  <si>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</si>
  <si>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</si>
  <si>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</si>
  <si>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</si>
  <si>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</si>
  <si>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</si>
  <si>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</si>
  <si>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</si>
  <si>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</si>
  <si>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</si>
  <si>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</si>
  <si>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</si>
  <si>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</si>
  <si>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</si>
  <si>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</si>
  <si>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</si>
  <si>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</si>
  <si>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</si>
  <si>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</si>
  <si>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</si>
  <si>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</si>
  <si>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</si>
  <si>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</si>
  <si>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</si>
  <si>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</si>
  <si>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</si>
  <si>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</si>
  <si>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</si>
  <si>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</si>
  <si>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</si>
  <si>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</si>
  <si>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</si>
  <si>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</si>
  <si>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</si>
  <si>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</si>
  <si>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</si>
  <si>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</si>
  <si>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</si>
  <si>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</si>
  <si>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</si>
  <si>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</si>
  <si>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</si>
  <si>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</si>
  <si>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</si>
  <si>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</si>
  <si>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</si>
  <si>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</si>
  <si>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</si>
  <si>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</si>
  <si>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</si>
  <si>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</si>
  <si>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</si>
  <si>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</si>
  <si>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</si>
  <si>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</si>
  <si>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</si>
  <si>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</si>
  <si>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</si>
  <si>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</si>
  <si>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</si>
  <si>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</si>
  <si>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</si>
  <si>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</si>
  <si>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</si>
  <si>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</si>
  <si>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</si>
  <si>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</si>
  <si>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</si>
  <si>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</si>
  <si>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</si>
  <si>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</si>
  <si>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</si>
  <si>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</si>
  <si>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</si>
  <si>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</si>
  <si>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</si>
  <si>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</si>
  <si>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</si>
  <si>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</si>
  <si>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</si>
  <si>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</si>
  <si>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</si>
  <si>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</si>
  <si>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</si>
  <si>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</si>
  <si>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</si>
  <si>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</si>
  <si>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</si>
  <si>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</si>
  <si>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</si>
  <si>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</si>
  <si>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</si>
  <si>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</si>
  <si>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</si>
  <si>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</si>
  <si>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</si>
  <si>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</si>
  <si>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</si>
  <si>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</si>
  <si>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</si>
  <si>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</si>
  <si>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</si>
  <si>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</si>
  <si>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</si>
  <si>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</si>
  <si>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</si>
  <si>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</si>
  <si>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</si>
  <si>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</si>
  <si>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</si>
  <si>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</si>
  <si>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</si>
  <si>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</si>
  <si>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</si>
  <si>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</si>
  <si>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</si>
  <si>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</si>
  <si>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</si>
  <si>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</si>
  <si>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</si>
  <si>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</si>
  <si>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</si>
  <si>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</si>
  <si>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</si>
  <si>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</si>
  <si>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</si>
  <si>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</si>
  <si>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</si>
  <si>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</si>
  <si>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</si>
  <si>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</si>
  <si>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</si>
  <si>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</si>
  <si>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</si>
  <si>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</si>
  <si>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</si>
  <si>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</si>
  <si>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</si>
  <si>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</si>
  <si>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</si>
  <si>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</si>
  <si>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</si>
  <si>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</si>
  <si>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</si>
  <si>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</si>
  <si>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</si>
  <si>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</si>
  <si>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</si>
  <si>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</si>
  <si>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</si>
  <si>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</si>
  <si>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</si>
  <si>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</si>
  <si>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</si>
  <si>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</si>
  <si>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</si>
  <si>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</si>
  <si>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</si>
  <si>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</si>
  <si>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</si>
  <si>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</si>
  <si>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</si>
  <si>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</si>
  <si>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</si>
  <si>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</si>
  <si>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</si>
  <si>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</si>
  <si>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</si>
  <si>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</si>
  <si>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</si>
  <si>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</si>
  <si>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</si>
  <si>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</si>
  <si>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</si>
  <si>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</si>
  <si>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</si>
  <si>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</si>
  <si>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</si>
  <si>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</si>
  <si>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</si>
  <si>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</si>
  <si>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</si>
  <si>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</si>
  <si>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</si>
  <si>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</si>
  <si>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</si>
  <si>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</si>
  <si>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</si>
  <si>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</si>
  <si>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</si>
  <si>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</si>
  <si>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</si>
  <si>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</si>
  <si>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</si>
  <si>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</si>
  <si>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</si>
  <si>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</si>
  <si>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</si>
  <si>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</si>
  <si>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</si>
  <si>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</si>
  <si>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</si>
  <si>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</si>
  <si>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</si>
  <si>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</si>
  <si>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</si>
  <si>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</si>
  <si>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</si>
  <si>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</si>
  <si>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</si>
  <si>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</si>
  <si>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</si>
  <si>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</si>
  <si>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</si>
  <si>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</si>
  <si>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</si>
  <si>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</si>
  <si>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</si>
  <si>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</si>
  <si>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</si>
  <si>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</si>
  <si>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</si>
  <si>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</si>
  <si>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</si>
  <si>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</si>
  <si>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</si>
  <si>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</si>
  <si>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</si>
  <si>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</si>
  <si>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</si>
  <si>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</si>
  <si>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</si>
  <si>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</si>
  <si>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</si>
  <si>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</si>
  <si>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</si>
  <si>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</si>
  <si>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</si>
  <si>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</si>
  <si>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</si>
  <si>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</si>
  <si>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</si>
  <si>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</si>
  <si>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</si>
  <si>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</si>
  <si>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</si>
  <si>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</si>
  <si>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</si>
  <si>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</si>
  <si>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</si>
  <si>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</si>
  <si>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</si>
  <si>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</si>
  <si>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</si>
  <si>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</si>
  <si>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</si>
  <si>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</si>
  <si>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</si>
  <si>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</si>
  <si>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</si>
  <si>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</si>
  <si>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</si>
  <si>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</si>
  <si>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</si>
  <si>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</si>
  <si>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</si>
  <si>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</si>
  <si>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</si>
  <si>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</si>
  <si>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</si>
  <si>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</si>
  <si>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</si>
  <si>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</si>
  <si>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</si>
  <si>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</si>
  <si>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</si>
  <si>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</si>
  <si>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</si>
  <si>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</si>
  <si>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</si>
  <si>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</si>
  <si>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</si>
  <si>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</si>
  <si>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</si>
  <si>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</si>
  <si>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</si>
  <si>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</si>
  <si>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</si>
  <si>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</si>
  <si>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</si>
  <si>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</si>
  <si>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</si>
  <si>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</si>
  <si>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</si>
  <si>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</si>
  <si>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</si>
  <si>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</si>
  <si>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</si>
  <si>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</si>
  <si>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</si>
  <si>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</si>
  <si>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</si>
  <si>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</si>
  <si>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</si>
  <si>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</si>
  <si>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</si>
  <si>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</si>
  <si>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</si>
  <si>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</si>
  <si>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</si>
  <si>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</si>
  <si>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</si>
  <si>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</si>
  <si>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</si>
  <si>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</si>
  <si>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</si>
  <si>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</si>
  <si>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</si>
  <si>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</si>
  <si>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</si>
  <si>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</si>
  <si>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</si>
  <si>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</si>
  <si>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</si>
  <si>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</si>
  <si>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</si>
  <si>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</si>
  <si>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</si>
  <si>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</si>
  <si>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</si>
  <si>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</si>
  <si>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</si>
  <si>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</si>
  <si>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</si>
  <si>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</si>
  <si>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</si>
  <si>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</si>
  <si>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</si>
  <si>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</si>
  <si>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</si>
  <si>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</si>
  <si>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</si>
  <si>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</si>
  <si>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</si>
  <si>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</si>
  <si>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</si>
  <si>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</si>
  <si>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</si>
  <si>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</si>
  <si>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</si>
  <si>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</si>
  <si>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</si>
  <si>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</si>
  <si>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</si>
  <si>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</si>
  <si>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</si>
  <si>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</si>
  <si>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</si>
  <si>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</si>
  <si>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</si>
  <si>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</si>
  <si>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</si>
  <si>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</si>
  <si>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</si>
  <si>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</si>
  <si>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</si>
  <si>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</si>
  <si>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</si>
  <si>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</si>
  <si>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</si>
  <si>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</si>
  <si>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</si>
  <si>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</si>
  <si>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</si>
  <si>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</si>
  <si>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</si>
  <si>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</si>
  <si>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</si>
  <si>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</si>
  <si>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</si>
  <si>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</si>
  <si>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</si>
  <si>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</si>
  <si>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</si>
  <si>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</si>
  <si>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</si>
  <si>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</si>
  <si>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</si>
  <si>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</si>
  <si>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</si>
  <si>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</si>
  <si>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</si>
  <si>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</si>
  <si>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</si>
  <si>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</si>
  <si>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</si>
  <si>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</si>
  <si>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</si>
  <si>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</si>
  <si>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</si>
  <si>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</si>
  <si>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</si>
  <si>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</si>
  <si>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</si>
  <si>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</si>
  <si>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</si>
  <si>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</si>
  <si>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</si>
  <si>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</si>
  <si>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</si>
  <si>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</si>
  <si>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</si>
  <si>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</si>
  <si>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</si>
  <si>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</si>
  <si>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</si>
  <si>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</si>
  <si>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</si>
  <si>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</si>
  <si>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</si>
  <si>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</si>
  <si>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</si>
  <si>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</si>
  <si>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</si>
  <si>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</si>
  <si>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</si>
  <si>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</si>
  <si>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</si>
  <si>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</si>
  <si>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</si>
  <si>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</si>
  <si>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</si>
  <si>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</si>
  <si>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</si>
  <si>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</si>
  <si>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</si>
  <si>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</si>
  <si>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</si>
  <si>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</si>
  <si>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</si>
  <si>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</si>
  <si>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</si>
  <si>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</si>
  <si>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</si>
  <si>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</si>
  <si>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</si>
  <si>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</si>
  <si>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</si>
  <si>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</si>
  <si>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</si>
  <si>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</si>
  <si>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</si>
  <si>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</si>
  <si>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</si>
  <si>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</si>
  <si>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</si>
  <si>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</si>
  <si>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</si>
  <si>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</si>
  <si>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</si>
  <si>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</si>
  <si>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</si>
  <si>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</si>
  <si>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</si>
  <si>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</si>
  <si>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</si>
  <si>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</si>
  <si>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</si>
  <si>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</si>
  <si>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</si>
  <si>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</si>
  <si>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</si>
  <si>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</si>
  <si>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</si>
  <si>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</si>
  <si>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</si>
  <si>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</si>
  <si>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</si>
  <si>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</si>
  <si>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</si>
  <si>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</si>
  <si>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</si>
  <si>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</si>
  <si>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</si>
  <si>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</si>
  <si>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</si>
  <si>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</si>
  <si>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</si>
  <si>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</si>
  <si>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</si>
  <si>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</si>
  <si>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</si>
  <si>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</si>
  <si>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</si>
  <si>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</si>
  <si>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</si>
  <si>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</si>
  <si>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</si>
  <si>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</si>
  <si>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</si>
  <si>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</si>
  <si>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</si>
  <si>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</si>
  <si>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</si>
  <si>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</si>
  <si>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</si>
  <si>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</si>
  <si>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</si>
  <si>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</si>
  <si>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</si>
  <si>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</si>
  <si>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</si>
  <si>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</si>
  <si>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</si>
  <si>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</si>
  <si>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</si>
  <si>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</si>
  <si>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</si>
  <si>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</si>
  <si>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</si>
  <si>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</si>
  <si>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</si>
  <si>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</si>
  <si>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</si>
  <si>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</si>
  <si>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</si>
  <si>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</si>
  <si>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</si>
  <si>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</si>
  <si>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</si>
  <si>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</si>
  <si>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</si>
  <si>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</si>
  <si>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</si>
  <si>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</si>
  <si>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</si>
  <si>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</si>
  <si>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</si>
  <si>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</si>
  <si>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</si>
  <si>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</si>
  <si>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</si>
  <si>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</si>
  <si>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</si>
  <si>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</si>
  <si>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</si>
  <si>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</si>
  <si>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</si>
  <si>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</si>
  <si>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</si>
  <si>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</si>
  <si>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</si>
  <si>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</si>
  <si>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</si>
  <si>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</si>
  <si>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</si>
  <si>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</si>
  <si>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</si>
  <si>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</si>
  <si>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</si>
  <si>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</si>
  <si>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</si>
  <si>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</si>
  <si>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</si>
  <si>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</si>
  <si>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</si>
  <si>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</si>
  <si>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</si>
  <si>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</si>
  <si>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</si>
  <si>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</si>
  <si>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</si>
  <si>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</si>
  <si>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</si>
  <si>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</si>
  <si>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</si>
  <si>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</si>
  <si>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</si>
  <si>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</si>
  <si>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</si>
  <si>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</si>
  <si>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</si>
  <si>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</si>
  <si>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</si>
  <si>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</si>
  <si>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</si>
  <si>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</si>
  <si>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</si>
  <si>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</si>
  <si>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</si>
  <si>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</si>
  <si>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</si>
  <si>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</si>
  <si>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</si>
  <si>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</si>
  <si>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</si>
  <si>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</si>
  <si>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</si>
  <si>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</si>
  <si>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</si>
  <si>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</si>
  <si>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</si>
  <si>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</si>
  <si>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</si>
  <si>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</si>
  <si>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</si>
  <si>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</si>
  <si>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</si>
  <si>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</si>
  <si>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</si>
  <si>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</si>
  <si>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</si>
  <si>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</si>
  <si>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</si>
  <si>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</si>
  <si>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</si>
  <si>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</si>
  <si>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</si>
  <si>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</si>
  <si>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</si>
  <si>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</si>
  <si>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</si>
  <si>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</si>
  <si>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</si>
  <si>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</si>
  <si>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</si>
  <si>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</si>
  <si>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</si>
  <si>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</si>
  <si>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</si>
  <si>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</si>
  <si>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</si>
  <si>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</si>
  <si>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</si>
  <si>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</si>
  <si>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</si>
  <si>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</si>
  <si>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</si>
  <si>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</si>
  <si>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</si>
  <si>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</si>
  <si>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</si>
  <si>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</si>
  <si>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</si>
  <si>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</si>
  <si>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</si>
  <si>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</si>
  <si>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</si>
  <si>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</si>
  <si>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</si>
  <si>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</si>
  <si>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</si>
  <si>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</si>
  <si>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</si>
  <si>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</si>
  <si>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</si>
  <si>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</si>
  <si>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</si>
  <si>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</si>
  <si>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</si>
  <si>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</si>
  <si>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</si>
  <si>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</si>
  <si>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</si>
  <si>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</si>
  <si>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</si>
  <si>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</si>
  <si>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</si>
  <si>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</si>
  <si>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</si>
  <si>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</si>
  <si>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</si>
  <si>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</si>
  <si>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</si>
  <si>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</si>
  <si>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</si>
  <si>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</si>
  <si>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</si>
  <si>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</si>
  <si>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</si>
  <si>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</si>
  <si>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</si>
  <si>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</si>
  <si>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</si>
  <si>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</si>
  <si>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</si>
  <si>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</si>
  <si>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</si>
  <si>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</si>
  <si>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</si>
  <si>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</si>
  <si>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</si>
  <si>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</si>
  <si>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</si>
  <si>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</si>
  <si>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</si>
  <si>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</si>
  <si>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</si>
  <si>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</si>
  <si>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</si>
  <si>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</si>
  <si>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</si>
  <si>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</si>
  <si>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</si>
  <si>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</si>
  <si>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</si>
  <si>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</si>
  <si>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</si>
  <si>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</si>
  <si>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</si>
  <si>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</si>
  <si>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</si>
  <si>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</si>
  <si>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</si>
  <si>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</si>
  <si>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</si>
  <si>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</si>
  <si>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</si>
  <si>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</si>
  <si>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</si>
  <si>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</si>
  <si>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</si>
  <si>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</si>
  <si>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</si>
  <si>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</si>
  <si>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</si>
  <si>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</si>
  <si>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</si>
  <si>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</si>
  <si>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</si>
  <si>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</si>
  <si>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</si>
  <si>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</si>
  <si>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</si>
  <si>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</si>
  <si>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</si>
  <si>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</si>
  <si>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</si>
  <si>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</si>
  <si>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</si>
  <si>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</si>
  <si>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</si>
  <si>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</si>
  <si>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</si>
  <si>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</si>
  <si>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</si>
  <si>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</si>
  <si>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</si>
  <si>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</si>
  <si>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</si>
  <si>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</si>
  <si>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</si>
  <si>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</si>
  <si>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</si>
  <si>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</si>
  <si>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</si>
  <si>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</si>
  <si>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</si>
  <si>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</si>
  <si>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</si>
  <si>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</si>
  <si>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</si>
  <si>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</si>
  <si>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</si>
  <si>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</si>
  <si>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</si>
  <si>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</si>
  <si>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</si>
  <si>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</si>
  <si>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</si>
  <si>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</si>
  <si>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</si>
  <si>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</si>
  <si>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</si>
  <si>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</si>
  <si>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</si>
  <si>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</si>
  <si>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</si>
  <si>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</si>
  <si>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</si>
  <si>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</si>
  <si>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</si>
  <si>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</si>
  <si>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</si>
  <si>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</si>
  <si>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</si>
  <si>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</si>
  <si>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</si>
  <si>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</si>
  <si>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</si>
  <si>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</si>
  <si>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</si>
  <si>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</si>
  <si>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</si>
  <si>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</si>
  <si>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</si>
  <si>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</si>
  <si>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</si>
  <si>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</si>
  <si>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</si>
  <si>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</si>
  <si>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</si>
  <si>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</si>
  <si>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</si>
  <si>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</si>
  <si>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</si>
  <si>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</si>
  <si>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</si>
  <si>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</si>
  <si>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</si>
  <si>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</si>
  <si>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</si>
  <si>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</si>
  <si>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</si>
  <si>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</si>
  <si>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</si>
  <si>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</si>
  <si>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</si>
  <si>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</si>
  <si>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</si>
  <si>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</si>
  <si>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</si>
  <si>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</si>
  <si>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</si>
  <si>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</si>
  <si>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</si>
  <si>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</si>
  <si>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</si>
  <si>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</si>
  <si>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</si>
  <si>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</si>
  <si>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</si>
  <si>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</si>
  <si>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</si>
  <si>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</si>
  <si>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</si>
  <si>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</si>
  <si>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</si>
  <si>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</si>
  <si>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</si>
  <si>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</si>
  <si>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</si>
  <si>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</si>
  <si>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</si>
  <si>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</si>
  <si>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</si>
  <si>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</si>
  <si>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</si>
  <si>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</si>
  <si>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</si>
  <si>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</si>
  <si>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</si>
  <si>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</si>
  <si>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</si>
  <si>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</si>
  <si>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</si>
  <si>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</si>
  <si>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</si>
  <si>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</si>
  <si>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</si>
  <si>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</si>
  <si>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</si>
  <si>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</si>
  <si>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</si>
  <si>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</si>
  <si>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</si>
  <si>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</si>
  <si>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</si>
  <si>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</si>
  <si>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</si>
  <si>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</si>
  <si>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</si>
  <si>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</si>
  <si>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</si>
  <si>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</si>
  <si>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</si>
  <si>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</si>
  <si>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</si>
  <si>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</si>
  <si>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</si>
  <si>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</si>
  <si>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</si>
  <si>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</si>
  <si>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</si>
  <si>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</si>
  <si>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</si>
  <si>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</si>
  <si>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</si>
  <si>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</si>
  <si>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</si>
  <si>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</si>
  <si>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</si>
  <si>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</si>
  <si>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</si>
  <si>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</si>
  <si>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</si>
  <si>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</si>
  <si>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</si>
  <si>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</si>
  <si>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</si>
  <si>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</si>
  <si>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</si>
  <si>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</si>
  <si>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</si>
  <si>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</si>
  <si>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</si>
  <si>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</si>
  <si>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</si>
  <si>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</si>
  <si>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</si>
  <si>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</si>
  <si>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</si>
  <si>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</si>
  <si>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</si>
  <si>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</si>
  <si>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</si>
  <si>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</si>
  <si>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</si>
  <si>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</si>
  <si>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</si>
  <si>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</si>
  <si>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</si>
  <si>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</si>
  <si>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</si>
  <si>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</si>
  <si>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</si>
  <si>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</si>
  <si>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</si>
  <si>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</si>
  <si>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</si>
  <si>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</si>
  <si>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</si>
  <si>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</si>
  <si>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</si>
  <si>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</si>
  <si>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</si>
  <si>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</si>
  <si>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</si>
  <si>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</si>
  <si>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</si>
  <si>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</si>
  <si>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</si>
  <si>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</si>
  <si>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</si>
  <si>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</si>
  <si>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</si>
  <si>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</si>
  <si>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</si>
  <si>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</si>
  <si>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</si>
  <si>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</si>
  <si>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</si>
  <si>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</si>
  <si>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</si>
  <si>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</si>
  <si>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</si>
  <si>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</si>
  <si>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</si>
  <si>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</si>
  <si>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</si>
  <si>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</si>
  <si>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</si>
  <si>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</si>
  <si>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</si>
  <si>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</si>
  <si>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</si>
  <si>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</si>
  <si>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</si>
  <si>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</si>
  <si>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</si>
  <si>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</si>
  <si>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</si>
  <si>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</si>
  <si>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</si>
  <si>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</si>
  <si>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</si>
  <si>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</si>
  <si>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</si>
  <si>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</si>
  <si>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</si>
  <si>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</si>
  <si>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</si>
  <si>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</si>
  <si>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</si>
  <si>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</si>
  <si>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</si>
  <si>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</si>
  <si>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</si>
  <si>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</si>
  <si>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</si>
  <si>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</si>
  <si>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</si>
  <si>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</si>
  <si>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</si>
  <si>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</si>
  <si>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</si>
  <si>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</si>
  <si>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</si>
  <si>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</si>
  <si>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</si>
  <si>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</si>
  <si>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</si>
  <si>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</si>
  <si>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</si>
  <si>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</si>
  <si>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</si>
  <si>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</si>
  <si>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</si>
  <si>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</si>
  <si>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</si>
  <si>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</si>
  <si>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</si>
  <si>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</si>
  <si>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</si>
  <si>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</si>
  <si>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</si>
  <si>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</si>
  <si>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</si>
  <si>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</si>
  <si>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</si>
  <si>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</si>
  <si>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</si>
  <si>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</si>
  <si>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</si>
  <si>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</si>
  <si>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</si>
  <si>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</si>
  <si>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</si>
  <si>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</si>
  <si>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</si>
  <si>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</si>
  <si>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</si>
  <si>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</si>
  <si>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</si>
  <si>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</si>
  <si>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</si>
  <si>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</si>
  <si>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</si>
  <si>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</si>
  <si>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</si>
  <si>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</si>
  <si>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</si>
  <si>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</si>
  <si>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</si>
  <si>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</si>
  <si>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</si>
  <si>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</si>
  <si>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</si>
  <si>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</si>
  <si>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</si>
  <si>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</si>
  <si>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</si>
  <si>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</si>
  <si>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</si>
  <si>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</si>
  <si>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</si>
  <si>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</si>
  <si>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</si>
  <si>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</si>
  <si>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</si>
  <si>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</si>
  <si>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</si>
  <si>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</si>
  <si>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</si>
  <si>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</si>
  <si>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</si>
  <si>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</si>
  <si>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</si>
  <si>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</si>
  <si>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</si>
  <si>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</si>
  <si>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</si>
  <si>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</si>
  <si>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</si>
  <si>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</si>
  <si>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</si>
  <si>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</si>
  <si>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</si>
  <si>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</si>
  <si>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</si>
  <si>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</si>
  <si>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</si>
  <si>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</si>
  <si>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</si>
  <si>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</si>
  <si>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</si>
  <si>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</si>
  <si>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</si>
  <si>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</si>
  <si>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</si>
  <si>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</si>
  <si>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</si>
  <si>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</si>
  <si>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</si>
  <si>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</si>
  <si>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</si>
  <si>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</si>
  <si>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</si>
  <si>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</si>
  <si>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</si>
  <si>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</si>
  <si>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</si>
  <si>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</si>
  <si>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</si>
  <si>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</si>
  <si>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</si>
  <si>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</si>
  <si>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</si>
  <si>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</si>
  <si>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</si>
  <si>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</si>
  <si>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</si>
  <si>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</si>
  <si>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</si>
  <si>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</si>
  <si>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</si>
  <si>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</si>
  <si>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</si>
  <si>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</si>
  <si>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</si>
  <si>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</si>
  <si>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</si>
  <si>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</si>
  <si>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</si>
  <si>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</si>
  <si>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</si>
  <si>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</si>
  <si>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</si>
  <si>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</si>
  <si>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</si>
  <si>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</si>
  <si>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</si>
  <si>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</si>
  <si>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</si>
  <si>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</si>
  <si>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</si>
  <si>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</si>
  <si>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</si>
  <si>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</si>
  <si>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</si>
  <si>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</si>
  <si>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</si>
  <si>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</si>
  <si>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</si>
  <si>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</si>
  <si>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</si>
  <si>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</si>
  <si>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</si>
  <si>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</si>
  <si>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</si>
  <si>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</si>
  <si>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</si>
  <si>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</si>
  <si>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</si>
  <si>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</si>
  <si>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</si>
  <si>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</si>
  <si>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</si>
  <si>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</si>
  <si>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</si>
  <si>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</si>
  <si>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</si>
  <si>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</si>
  <si>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</si>
  <si>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</si>
  <si>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</si>
  <si>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</si>
  <si>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</si>
  <si>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</si>
  <si>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</si>
  <si>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</si>
  <si>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</si>
  <si>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</si>
  <si>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</si>
  <si>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</si>
  <si>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</si>
  <si>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</si>
  <si>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</si>
  <si>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</si>
  <si>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</si>
  <si>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</si>
  <si>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</si>
  <si>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</si>
  <si>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</si>
  <si>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</si>
  <si>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</si>
  <si>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</si>
  <si>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</si>
  <si>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</si>
  <si>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</si>
  <si>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</si>
  <si>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</si>
  <si>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</si>
  <si>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</si>
  <si>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</si>
  <si>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</si>
  <si>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</si>
  <si>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</si>
  <si>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</si>
  <si>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</si>
  <si>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</si>
  <si>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</si>
  <si>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</si>
  <si>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</si>
  <si>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</si>
  <si>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</si>
  <si>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</si>
  <si>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</si>
  <si>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</si>
  <si>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</si>
  <si>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</si>
  <si>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</si>
  <si>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</si>
  <si>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</si>
  <si>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</si>
  <si>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</si>
  <si>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</si>
  <si>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</si>
  <si>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</si>
  <si>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</si>
  <si>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</si>
  <si>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</si>
  <si>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</si>
  <si>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</si>
  <si>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</si>
  <si>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</si>
  <si>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</si>
  <si>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</si>
  <si>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</si>
  <si>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</si>
  <si>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</si>
  <si>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</si>
  <si>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</si>
  <si>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</si>
  <si>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</si>
  <si>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</si>
  <si>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</si>
  <si>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</si>
  <si>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</si>
  <si>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</si>
  <si>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</si>
  <si>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</si>
  <si>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</si>
  <si>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</si>
  <si>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</si>
  <si>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</si>
  <si>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</si>
  <si>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</si>
  <si>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</si>
  <si>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</si>
  <si>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</si>
  <si>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</si>
  <si>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</si>
  <si>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</si>
  <si>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</si>
  <si>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</si>
  <si>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</si>
  <si>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</si>
  <si>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</si>
  <si>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</si>
  <si>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</si>
  <si>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</si>
  <si>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</si>
  <si>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</si>
  <si>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</si>
  <si>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</si>
  <si>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</si>
  <si>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</si>
  <si>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</si>
  <si>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</si>
  <si>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</si>
  <si>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</si>
  <si>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</si>
  <si>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</si>
  <si>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</si>
  <si>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</si>
  <si>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</si>
  <si>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</si>
  <si>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</si>
  <si>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</si>
  <si>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</si>
  <si>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</si>
  <si>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</si>
  <si>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</si>
  <si>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</si>
  <si>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</si>
  <si>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</si>
  <si>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</si>
  <si>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</si>
  <si>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</si>
  <si>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</si>
  <si>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</si>
  <si>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</si>
  <si>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</si>
  <si>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</si>
  <si>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</si>
  <si>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</si>
  <si>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</si>
  <si>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</si>
  <si>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</si>
  <si>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</si>
  <si>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</si>
  <si>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</si>
  <si>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</si>
  <si>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</si>
  <si>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</si>
  <si>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</si>
  <si>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</si>
  <si>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</si>
  <si>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</si>
  <si>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</si>
  <si>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</si>
  <si>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</si>
  <si>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</si>
  <si>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</si>
  <si>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</si>
  <si>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</si>
  <si>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</si>
  <si>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</si>
  <si>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</si>
  <si>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</si>
  <si>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</si>
  <si>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</si>
  <si>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</si>
  <si>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</si>
  <si>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</si>
  <si>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</si>
  <si>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</si>
  <si>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</si>
  <si>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</si>
  <si>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</si>
  <si>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</si>
  <si>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</si>
  <si>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</si>
  <si>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</si>
  <si>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</si>
  <si>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</si>
  <si>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</si>
  <si>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</si>
  <si>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</si>
  <si>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</si>
  <si>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</si>
  <si>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</si>
  <si>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</si>
  <si>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</si>
  <si>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</si>
  <si>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</si>
  <si>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</si>
  <si>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</si>
  <si>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</si>
  <si>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</si>
  <si>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</si>
  <si>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</si>
  <si>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</si>
  <si>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</si>
  <si>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</si>
  <si>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</si>
  <si>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</si>
  <si>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</si>
  <si>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</si>
  <si>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</si>
  <si>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</si>
  <si>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</si>
  <si>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</si>
  <si>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</si>
  <si>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</si>
  <si>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</si>
  <si>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</si>
  <si>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</si>
  <si>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</si>
  <si>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</si>
  <si>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</si>
  <si>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</si>
  <si>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</si>
  <si>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</si>
  <si>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</si>
  <si>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</si>
  <si>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</si>
  <si>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</si>
  <si>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</si>
  <si>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</si>
  <si>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</si>
  <si>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</si>
  <si>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</si>
  <si>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</si>
  <si>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</si>
  <si>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</si>
  <si>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</si>
  <si>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</si>
  <si>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</si>
  <si>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</si>
  <si>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</si>
  <si>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</si>
  <si>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</si>
  <si>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</si>
  <si>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</si>
  <si>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</si>
  <si>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</si>
  <si>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</si>
  <si>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</si>
  <si>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</si>
  <si>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</si>
  <si>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</si>
  <si>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</si>
  <si>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</si>
  <si>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</si>
  <si>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</si>
  <si>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</si>
  <si>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</si>
  <si>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</si>
  <si>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</si>
  <si>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</si>
  <si>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</si>
  <si>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</si>
  <si>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</si>
  <si>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</si>
  <si>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</si>
  <si>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</si>
  <si>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</si>
  <si>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</si>
  <si>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</si>
  <si>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</si>
  <si>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</si>
  <si>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</si>
  <si>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</si>
  <si>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</si>
  <si>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</si>
  <si>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</si>
  <si>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</si>
  <si>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</si>
  <si>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</si>
  <si>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</si>
  <si>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</si>
  <si>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</si>
  <si>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</si>
  <si>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</si>
  <si>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</si>
  <si>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</si>
  <si>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</si>
  <si>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</si>
  <si>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</si>
  <si>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</si>
  <si>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</si>
  <si>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</si>
  <si>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</si>
  <si>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</si>
  <si>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</si>
  <si>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</si>
  <si>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</si>
  <si>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</si>
  <si>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</si>
  <si>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</si>
  <si>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</si>
  <si>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</si>
  <si>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</si>
  <si>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</si>
  <si>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</si>
  <si>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</si>
  <si>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</si>
  <si>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</si>
  <si>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</si>
  <si>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</si>
  <si>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</si>
  <si>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</si>
  <si>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</si>
  <si>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</si>
  <si>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</si>
  <si>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</si>
  <si>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</si>
  <si>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</si>
  <si>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</si>
  <si>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</si>
  <si>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</si>
  <si>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</si>
  <si>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</si>
  <si>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</si>
  <si>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</si>
  <si>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</si>
  <si>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</si>
  <si>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</si>
  <si>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</si>
  <si>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</si>
  <si>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</si>
  <si>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</si>
  <si>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</si>
  <si>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</si>
  <si>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</si>
  <si>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</si>
  <si>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</si>
  <si>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</si>
  <si>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</si>
  <si>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</si>
  <si>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</si>
  <si>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</si>
  <si>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</si>
  <si>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</si>
  <si>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</si>
  <si>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</si>
  <si>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</si>
  <si>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</si>
  <si>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</si>
  <si>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</si>
  <si>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</si>
  <si>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</si>
  <si>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</si>
  <si>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</si>
  <si>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</si>
  <si>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</si>
  <si>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</si>
  <si>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</si>
  <si>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</si>
  <si>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</si>
  <si>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</si>
  <si>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</si>
  <si>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</si>
  <si>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</si>
  <si>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</si>
  <si>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</si>
  <si>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</si>
  <si>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</si>
  <si>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</si>
  <si>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</si>
  <si>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</si>
  <si>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</si>
  <si>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</si>
  <si>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</si>
  <si>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</si>
  <si>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</si>
  <si>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</si>
  <si>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</si>
  <si>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</si>
  <si>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</si>
  <si>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</si>
  <si>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</si>
  <si>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</si>
  <si>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</si>
  <si>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</si>
  <si>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</si>
  <si>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</si>
  <si>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</si>
  <si>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</si>
  <si>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</si>
  <si>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</si>
  <si>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</si>
  <si>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</si>
  <si>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</si>
  <si>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</si>
  <si>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</si>
  <si>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</si>
  <si>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</si>
  <si>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</si>
  <si>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</si>
  <si>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</si>
  <si>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</si>
  <si>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</si>
  <si>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</si>
  <si>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</si>
  <si>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</si>
  <si>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</si>
  <si>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</si>
  <si>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</si>
  <si>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</si>
  <si>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</si>
  <si>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</si>
  <si>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</si>
  <si>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</si>
  <si>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</si>
  <si>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</si>
  <si>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</si>
  <si>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</si>
  <si>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</si>
  <si>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</si>
  <si>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</si>
  <si>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</si>
  <si>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</si>
  <si>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</si>
  <si>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</si>
  <si>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</si>
  <si>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</si>
  <si>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</si>
  <si>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</si>
  <si>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</si>
  <si>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</si>
  <si>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</si>
  <si>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</si>
  <si>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</si>
  <si>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</si>
  <si>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</si>
  <si>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</si>
  <si>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</si>
  <si>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</si>
  <si>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</si>
  <si>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</si>
  <si>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</si>
  <si>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</si>
  <si>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</si>
  <si>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</si>
  <si>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</si>
  <si>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</si>
  <si>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</si>
  <si>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</si>
  <si>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</si>
  <si>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</si>
  <si>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</si>
  <si>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</si>
  <si>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</si>
  <si>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</si>
  <si>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</si>
  <si>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</si>
  <si>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</si>
  <si>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</si>
  <si>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</si>
  <si>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</si>
  <si>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</si>
  <si>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</si>
  <si>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</si>
  <si>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</si>
  <si>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</si>
  <si>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</si>
  <si>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</si>
  <si>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</si>
  <si>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</si>
  <si>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</si>
  <si>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</si>
  <si>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</si>
  <si>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</si>
  <si>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</si>
  <si>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</si>
  <si>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</si>
  <si>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</si>
  <si>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</si>
  <si>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</si>
  <si>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</si>
  <si>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</si>
  <si>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</si>
  <si>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</si>
  <si>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</si>
  <si>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</si>
  <si>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</si>
  <si>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</si>
  <si>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</si>
  <si>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</si>
  <si>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</si>
  <si>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</si>
  <si>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</si>
  <si>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</si>
  <si>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</si>
  <si>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</si>
  <si>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</si>
  <si>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</si>
  <si>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</si>
  <si>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</si>
  <si>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</si>
  <si>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</si>
  <si>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</si>
  <si>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</si>
  <si>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</si>
  <si>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</si>
  <si>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</si>
  <si>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</si>
  <si>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</si>
  <si>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</si>
  <si>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</si>
  <si>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</si>
  <si>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</si>
  <si>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</si>
  <si>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</si>
  <si>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</si>
  <si>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</si>
  <si>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</si>
  <si>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</si>
  <si>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</si>
  <si>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</si>
  <si>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</si>
  <si>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</si>
  <si>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</si>
  <si>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</si>
  <si>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</si>
  <si>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</si>
  <si>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</si>
  <si>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</si>
  <si>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</si>
  <si>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</si>
  <si>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</si>
  <si>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</si>
  <si>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</si>
  <si>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</si>
  <si>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</si>
  <si>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</si>
  <si>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</si>
  <si>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</si>
  <si>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</si>
  <si>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</si>
  <si>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</si>
  <si>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</si>
  <si>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</si>
  <si>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</si>
  <si>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</si>
  <si>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</si>
  <si>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</si>
  <si>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</si>
  <si>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</si>
  <si>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</si>
  <si>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</si>
  <si>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</si>
  <si>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</si>
  <si>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</si>
  <si>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</si>
  <si>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</si>
  <si>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</si>
  <si>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</si>
  <si>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</si>
  <si>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</si>
  <si>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</si>
  <si>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</si>
  <si>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</si>
  <si>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</si>
  <si>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</si>
  <si>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</si>
  <si>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</si>
  <si>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</si>
  <si>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</si>
  <si>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</si>
  <si>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</si>
  <si>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</si>
  <si>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</si>
  <si>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</si>
  <si>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</si>
  <si>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</si>
  <si>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</si>
  <si>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</si>
  <si>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</si>
  <si>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</si>
  <si>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</si>
  <si>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</si>
  <si>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</si>
  <si>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</si>
  <si>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</si>
  <si>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</si>
  <si>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</si>
  <si>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</si>
  <si>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</si>
  <si>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</si>
  <si>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</si>
  <si>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</si>
  <si>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</si>
  <si>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</si>
  <si>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</si>
  <si>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</si>
  <si>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</si>
  <si>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</si>
  <si>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</si>
  <si>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</si>
  <si>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</si>
  <si>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</si>
  <si>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</si>
  <si>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</si>
  <si>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</si>
  <si>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</si>
  <si>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</si>
  <si>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</si>
  <si>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</si>
  <si>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</si>
  <si>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</si>
  <si>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</si>
  <si>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</si>
  <si>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</si>
  <si>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</si>
  <si>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</si>
  <si>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</si>
  <si>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</si>
  <si>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</si>
  <si>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</si>
  <si>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</si>
  <si>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</si>
  <si>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</si>
  <si>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</si>
  <si>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</si>
  <si>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</si>
  <si>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</si>
  <si>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</si>
  <si>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</si>
  <si>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</si>
  <si>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</si>
  <si>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</si>
  <si>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</si>
  <si>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</si>
  <si>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</si>
  <si>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</si>
  <si>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</si>
  <si>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</si>
  <si>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</si>
  <si>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</si>
  <si>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</si>
  <si>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</si>
  <si>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</si>
  <si>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</si>
  <si>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</si>
  <si>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</si>
  <si>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</si>
  <si>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</si>
  <si>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</si>
  <si>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</si>
  <si>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</si>
  <si>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</si>
  <si>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</si>
  <si>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</si>
  <si>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</si>
  <si>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</si>
  <si>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</si>
  <si>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</si>
  <si>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</si>
  <si>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</si>
  <si>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</si>
  <si>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</si>
  <si>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</si>
  <si>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</si>
  <si>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</si>
  <si>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</si>
  <si>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</si>
  <si>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</si>
  <si>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</si>
  <si>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</si>
  <si>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</si>
  <si>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</si>
  <si>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</si>
  <si>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</si>
  <si>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</si>
  <si>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</si>
  <si>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</si>
  <si>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</si>
  <si>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</si>
  <si>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</si>
  <si>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</si>
  <si>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</si>
  <si>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</si>
  <si>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</si>
  <si>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</si>
  <si>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</si>
  <si>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</si>
  <si>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</si>
  <si>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</si>
  <si>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</si>
  <si>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</si>
  <si>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</si>
  <si>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</si>
  <si>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</si>
  <si>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</si>
  <si>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</si>
  <si>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</si>
  <si>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</si>
  <si>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</si>
  <si>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</si>
  <si>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</si>
  <si>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</si>
  <si>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</si>
  <si>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</si>
  <si>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</si>
  <si>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</si>
  <si>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</si>
  <si>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</si>
  <si>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</si>
  <si>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</si>
  <si>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</si>
  <si>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</si>
  <si>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</si>
  <si>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</si>
  <si>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</si>
  <si>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</si>
  <si>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</si>
  <si>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</si>
  <si>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</si>
  <si>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</si>
  <si>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</si>
  <si>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</si>
  <si>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</si>
  <si>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</si>
  <si>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</si>
  <si>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</si>
  <si>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</si>
  <si>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Srednja škola Biograd na Moru</t>
  </si>
  <si>
    <t>Augusta Šenoe 29</t>
  </si>
  <si>
    <t>DA</t>
  </si>
  <si>
    <t>Karmen Rašin</t>
  </si>
  <si>
    <t>023383278</t>
  </si>
  <si>
    <t>srednja-skola-biograd@zd.htnet.hr</t>
  </si>
  <si>
    <t>Ivica Kero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</si>
</sst>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5930181</v>
      </c>
      <c r="D2" s="63">
        <f>PRRAS!E12</f>
        <v>6493364</v>
      </c>
      <c r="E2" s="63"/>
      <c r="F2" s="63"/>
      <c r="G2" s="64">
        <f t="shared" ref="G2:G65" si="0">(B2/1000)*(C2*1+D2*2)</f>
        <v>18916.909</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18065</v>
      </c>
      <c r="L10" s="50">
        <f>INT(VALUE(RefStr!B6))</f>
        <v>18065</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03361403</v>
      </c>
      <c r="L11" s="50">
        <f>INT(VALUE(RefStr!B8))</f>
        <v>3361403</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Srednja škola Biograd na Moru</v>
      </c>
      <c r="L12" s="50">
        <f>LEN(Skriveni!K12)</f>
        <v>29</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23210</v>
      </c>
      <c r="L13" s="50">
        <f>INT(VALUE(RefStr!B12))</f>
        <v>23210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Biograd na Moru</v>
      </c>
      <c r="L14" s="50">
        <f>LEN(Skriveni!K14)</f>
        <v>15</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Augusta Šenoe 29</v>
      </c>
      <c r="L15" s="50">
        <f>LEN(Skriveni!K15)</f>
        <v>16</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022</v>
      </c>
      <c r="L19" s="50">
        <f>INT(VALUE(RefStr!B22))</f>
        <v>22</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34800685899</v>
      </c>
      <c r="L21" s="50">
        <f>INT(VALUE(RefStr!K14))</f>
        <v>34800685899</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Karmen Rašin</v>
      </c>
      <c r="L22" s="50">
        <f>LEN(RefStr!H25)</f>
        <v>12</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023383278</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023383278</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srednja-skola-biograd@zd.htnet.hr</v>
      </c>
      <c r="L25" s="50">
        <f>LEN(RefStr!H29)</f>
        <v>33</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srednja-skola-biograd@zd.htnet.hr</v>
      </c>
      <c r="L26" s="50">
        <f>LEN(RefStr!H31)</f>
        <v>33</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Ivica Kero</v>
      </c>
      <c r="L27" s="50">
        <f>LEN(RefStr!H33)</f>
        <v>10</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128.453.210,91</v>
      </c>
      <c r="L28" s="50">
        <f>SUM(G2:G1561)</f>
        <v>128453210.914</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72608056.753000006</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46298013.681000009</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8966653.6319999993</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5877.08</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574609.76799999992</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4969240</v>
      </c>
      <c r="D46" s="58">
        <f>PRRAS!E56</f>
        <v>5136036</v>
      </c>
      <c r="E46" s="58">
        <v>0</v>
      </c>
      <c r="F46" s="58">
        <v>0</v>
      </c>
      <c r="G46" s="59">
        <f t="shared" si="0"/>
        <v>685859.03999999992</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12528</v>
      </c>
      <c r="D58" s="58">
        <f>PRRAS!E68</f>
        <v>7314</v>
      </c>
      <c r="E58" s="58">
        <v>0</v>
      </c>
      <c r="F58" s="58">
        <v>0</v>
      </c>
      <c r="G58" s="59">
        <f t="shared" si="0"/>
        <v>1547.8920000000001</v>
      </c>
      <c r="H58" s="59">
        <f t="shared" si="1"/>
        <v>0</v>
      </c>
      <c r="I58" s="60">
        <v>0</v>
      </c>
    </row>
    <row r="59" spans="1:9" x14ac:dyDescent="0.25">
      <c r="A59" s="57">
        <v>151</v>
      </c>
      <c r="B59" s="58">
        <f>PRRAS!C69</f>
        <v>58</v>
      </c>
      <c r="C59" s="58">
        <f>PRRAS!D69</f>
        <v>12528</v>
      </c>
      <c r="D59" s="58">
        <f>PRRAS!E69</f>
        <v>7314</v>
      </c>
      <c r="E59" s="58">
        <v>0</v>
      </c>
      <c r="F59" s="58">
        <v>0</v>
      </c>
      <c r="G59" s="59">
        <f t="shared" si="0"/>
        <v>1575.048</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4886906</v>
      </c>
      <c r="D64" s="58">
        <f>PRRAS!E74</f>
        <v>5108722</v>
      </c>
      <c r="E64" s="58">
        <v>0</v>
      </c>
      <c r="F64" s="58">
        <v>0</v>
      </c>
      <c r="G64" s="59">
        <f t="shared" si="0"/>
        <v>951574.05</v>
      </c>
      <c r="H64" s="59">
        <f t="shared" si="1"/>
        <v>0</v>
      </c>
      <c r="I64" s="60">
        <v>0</v>
      </c>
    </row>
    <row r="65" spans="1:9" x14ac:dyDescent="0.25">
      <c r="A65" s="57">
        <v>151</v>
      </c>
      <c r="B65" s="58">
        <f>PRRAS!C75</f>
        <v>64</v>
      </c>
      <c r="C65" s="58">
        <f>PRRAS!D75</f>
        <v>4886906</v>
      </c>
      <c r="D65" s="58">
        <f>PRRAS!E75</f>
        <v>5108722</v>
      </c>
      <c r="E65" s="58">
        <v>0</v>
      </c>
      <c r="F65" s="58">
        <v>0</v>
      </c>
      <c r="G65" s="59">
        <f t="shared" si="0"/>
        <v>966678.4</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69806</v>
      </c>
      <c r="D67" s="58">
        <f>PRRAS!E77</f>
        <v>20000</v>
      </c>
      <c r="E67" s="58">
        <v>0</v>
      </c>
      <c r="F67" s="58">
        <v>0</v>
      </c>
      <c r="G67" s="59">
        <f t="shared" si="2"/>
        <v>7247.1959999999999</v>
      </c>
      <c r="H67" s="59">
        <f t="shared" si="3"/>
        <v>0</v>
      </c>
      <c r="I67" s="60">
        <v>0</v>
      </c>
    </row>
    <row r="68" spans="1:9" x14ac:dyDescent="0.25">
      <c r="A68" s="57">
        <v>151</v>
      </c>
      <c r="B68" s="58">
        <f>PRRAS!C78</f>
        <v>67</v>
      </c>
      <c r="C68" s="58">
        <f>PRRAS!D78</f>
        <v>69806</v>
      </c>
      <c r="D68" s="58">
        <f>PRRAS!E78</f>
        <v>20000</v>
      </c>
      <c r="E68" s="58">
        <v>0</v>
      </c>
      <c r="F68" s="58">
        <v>0</v>
      </c>
      <c r="G68" s="59">
        <f t="shared" si="2"/>
        <v>7357.0020000000004</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0</v>
      </c>
      <c r="D75" s="58">
        <f>PRRAS!E85</f>
        <v>0</v>
      </c>
      <c r="E75" s="58">
        <v>0</v>
      </c>
      <c r="F75" s="58">
        <v>0</v>
      </c>
      <c r="G75" s="59">
        <f t="shared" si="2"/>
        <v>0</v>
      </c>
      <c r="H75" s="59">
        <f t="shared" si="3"/>
        <v>0</v>
      </c>
      <c r="I75" s="60">
        <v>0</v>
      </c>
    </row>
    <row r="76" spans="1:9" x14ac:dyDescent="0.25">
      <c r="A76" s="57">
        <v>151</v>
      </c>
      <c r="B76" s="58">
        <f>PRRAS!C86</f>
        <v>75</v>
      </c>
      <c r="C76" s="58">
        <f>PRRAS!D86</f>
        <v>0</v>
      </c>
      <c r="D76" s="58">
        <f>PRRAS!E86</f>
        <v>0</v>
      </c>
      <c r="E76" s="58">
        <v>0</v>
      </c>
      <c r="F76" s="58">
        <v>0</v>
      </c>
      <c r="G76" s="59">
        <f t="shared" si="2"/>
        <v>0</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0</v>
      </c>
      <c r="D78" s="58">
        <f>PRRAS!E88</f>
        <v>0</v>
      </c>
      <c r="E78" s="58">
        <v>0</v>
      </c>
      <c r="F78" s="58">
        <v>0</v>
      </c>
      <c r="G78" s="59">
        <f t="shared" si="2"/>
        <v>0</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48510</v>
      </c>
      <c r="D106" s="58">
        <f>PRRAS!E116</f>
        <v>62417</v>
      </c>
      <c r="E106" s="58">
        <v>0</v>
      </c>
      <c r="F106" s="58">
        <v>0</v>
      </c>
      <c r="G106" s="59">
        <f t="shared" si="2"/>
        <v>18201.12</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48510</v>
      </c>
      <c r="D112" s="58">
        <f>PRRAS!E122</f>
        <v>62417</v>
      </c>
      <c r="E112" s="58">
        <v>0</v>
      </c>
      <c r="F112" s="58">
        <v>0</v>
      </c>
      <c r="G112" s="59">
        <f t="shared" si="2"/>
        <v>19241.184000000001</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48510</v>
      </c>
      <c r="D117" s="58">
        <f>PRRAS!E127</f>
        <v>62417</v>
      </c>
      <c r="E117" s="58">
        <v>0</v>
      </c>
      <c r="F117" s="58">
        <v>0</v>
      </c>
      <c r="G117" s="59">
        <f t="shared" si="2"/>
        <v>20107.904000000002</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205679</v>
      </c>
      <c r="D124" s="58">
        <f>PRRAS!E134</f>
        <v>156960</v>
      </c>
      <c r="E124" s="58">
        <v>0</v>
      </c>
      <c r="F124" s="58">
        <v>0</v>
      </c>
      <c r="G124" s="59">
        <f t="shared" si="2"/>
        <v>63910.676999999996</v>
      </c>
      <c r="H124" s="59">
        <f t="shared" si="3"/>
        <v>0</v>
      </c>
      <c r="I124" s="60">
        <v>0</v>
      </c>
    </row>
    <row r="125" spans="1:9" x14ac:dyDescent="0.25">
      <c r="A125" s="57">
        <v>151</v>
      </c>
      <c r="B125" s="58">
        <f>PRRAS!C135</f>
        <v>124</v>
      </c>
      <c r="C125" s="58">
        <f>PRRAS!D135</f>
        <v>173819</v>
      </c>
      <c r="D125" s="58">
        <f>PRRAS!E135</f>
        <v>143910</v>
      </c>
      <c r="E125" s="58">
        <v>0</v>
      </c>
      <c r="F125" s="58">
        <v>0</v>
      </c>
      <c r="G125" s="59">
        <f t="shared" si="2"/>
        <v>57243.235999999997</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173819</v>
      </c>
      <c r="D127" s="58">
        <f>PRRAS!E137</f>
        <v>143910</v>
      </c>
      <c r="E127" s="58">
        <v>0</v>
      </c>
      <c r="F127" s="58">
        <v>0</v>
      </c>
      <c r="G127" s="59">
        <f t="shared" si="2"/>
        <v>58166.514000000003</v>
      </c>
      <c r="H127" s="59">
        <f t="shared" si="3"/>
        <v>0</v>
      </c>
      <c r="I127" s="60">
        <v>0</v>
      </c>
    </row>
    <row r="128" spans="1:9" x14ac:dyDescent="0.25">
      <c r="A128" s="57">
        <v>151</v>
      </c>
      <c r="B128" s="58">
        <f>PRRAS!C138</f>
        <v>127</v>
      </c>
      <c r="C128" s="58">
        <f>PRRAS!D138</f>
        <v>31860</v>
      </c>
      <c r="D128" s="58">
        <f>PRRAS!E138</f>
        <v>13050</v>
      </c>
      <c r="E128" s="58">
        <v>0</v>
      </c>
      <c r="F128" s="58">
        <v>0</v>
      </c>
      <c r="G128" s="59">
        <f t="shared" si="2"/>
        <v>7360.92</v>
      </c>
      <c r="H128" s="59">
        <f t="shared" si="3"/>
        <v>0</v>
      </c>
      <c r="I128" s="60">
        <v>0</v>
      </c>
    </row>
    <row r="129" spans="1:9" x14ac:dyDescent="0.25">
      <c r="A129" s="57">
        <v>151</v>
      </c>
      <c r="B129" s="58">
        <f>PRRAS!C139</f>
        <v>128</v>
      </c>
      <c r="C129" s="58">
        <f>PRRAS!D139</f>
        <v>31860</v>
      </c>
      <c r="D129" s="58">
        <f>PRRAS!E139</f>
        <v>13050</v>
      </c>
      <c r="E129" s="58">
        <v>0</v>
      </c>
      <c r="F129" s="58">
        <v>0</v>
      </c>
      <c r="G129" s="59">
        <f t="shared" si="2"/>
        <v>7418.88</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706752</v>
      </c>
      <c r="D131" s="58">
        <f>PRRAS!E141</f>
        <v>1137951</v>
      </c>
      <c r="E131" s="58">
        <v>0</v>
      </c>
      <c r="F131" s="58">
        <v>0</v>
      </c>
      <c r="G131" s="59">
        <f t="shared" si="4"/>
        <v>387745.02</v>
      </c>
      <c r="H131" s="59">
        <f t="shared" si="5"/>
        <v>0</v>
      </c>
      <c r="I131" s="60">
        <v>0</v>
      </c>
    </row>
    <row r="132" spans="1:9" x14ac:dyDescent="0.25">
      <c r="A132" s="57">
        <v>151</v>
      </c>
      <c r="B132" s="58">
        <f>PRRAS!C142</f>
        <v>131</v>
      </c>
      <c r="C132" s="58">
        <f>PRRAS!D142</f>
        <v>706752</v>
      </c>
      <c r="D132" s="58">
        <f>PRRAS!E142</f>
        <v>1137951</v>
      </c>
      <c r="E132" s="58">
        <v>0</v>
      </c>
      <c r="F132" s="58">
        <v>0</v>
      </c>
      <c r="G132" s="59">
        <f t="shared" si="4"/>
        <v>390727.674</v>
      </c>
      <c r="H132" s="59">
        <f t="shared" si="5"/>
        <v>0</v>
      </c>
      <c r="I132" s="60">
        <v>0</v>
      </c>
    </row>
    <row r="133" spans="1:9" x14ac:dyDescent="0.25">
      <c r="A133" s="57">
        <v>151</v>
      </c>
      <c r="B133" s="58">
        <f>PRRAS!C143</f>
        <v>132</v>
      </c>
      <c r="C133" s="58">
        <f>PRRAS!D143</f>
        <v>657100</v>
      </c>
      <c r="D133" s="58">
        <f>PRRAS!E143</f>
        <v>878864</v>
      </c>
      <c r="E133" s="58">
        <v>0</v>
      </c>
      <c r="F133" s="58">
        <v>0</v>
      </c>
      <c r="G133" s="59">
        <f t="shared" si="4"/>
        <v>318757.29600000003</v>
      </c>
      <c r="H133" s="59">
        <f t="shared" si="5"/>
        <v>0</v>
      </c>
      <c r="I133" s="60">
        <v>0</v>
      </c>
    </row>
    <row r="134" spans="1:9" x14ac:dyDescent="0.25">
      <c r="A134" s="57">
        <v>151</v>
      </c>
      <c r="B134" s="58">
        <f>PRRAS!C144</f>
        <v>133</v>
      </c>
      <c r="C134" s="58">
        <f>PRRAS!D144</f>
        <v>49652</v>
      </c>
      <c r="D134" s="58">
        <f>PRRAS!E144</f>
        <v>259087</v>
      </c>
      <c r="E134" s="58">
        <v>0</v>
      </c>
      <c r="F134" s="58">
        <v>0</v>
      </c>
      <c r="G134" s="59">
        <f t="shared" si="4"/>
        <v>75520.858000000007</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5799577</v>
      </c>
      <c r="D149" s="58">
        <f>PRRAS!E159</f>
        <v>6167011</v>
      </c>
      <c r="E149" s="58">
        <v>0</v>
      </c>
      <c r="F149" s="58">
        <v>0</v>
      </c>
      <c r="G149" s="59">
        <f t="shared" si="4"/>
        <v>2683772.6519999998</v>
      </c>
      <c r="H149" s="59">
        <f t="shared" si="5"/>
        <v>0</v>
      </c>
      <c r="I149" s="60">
        <v>0</v>
      </c>
    </row>
    <row r="150" spans="1:9" x14ac:dyDescent="0.25">
      <c r="A150" s="57">
        <v>151</v>
      </c>
      <c r="B150" s="58">
        <f>PRRAS!C160</f>
        <v>149</v>
      </c>
      <c r="C150" s="58">
        <f>PRRAS!D160</f>
        <v>4891656</v>
      </c>
      <c r="D150" s="58">
        <f>PRRAS!E160</f>
        <v>5111265</v>
      </c>
      <c r="E150" s="58">
        <v>0</v>
      </c>
      <c r="F150" s="58">
        <v>0</v>
      </c>
      <c r="G150" s="59">
        <f t="shared" si="4"/>
        <v>2252013.7139999997</v>
      </c>
      <c r="H150" s="59">
        <f t="shared" si="5"/>
        <v>0</v>
      </c>
      <c r="I150" s="60">
        <v>0</v>
      </c>
    </row>
    <row r="151" spans="1:9" x14ac:dyDescent="0.25">
      <c r="A151" s="57">
        <v>151</v>
      </c>
      <c r="B151" s="58">
        <f>PRRAS!C161</f>
        <v>150</v>
      </c>
      <c r="C151" s="58">
        <f>PRRAS!D161</f>
        <v>4002710</v>
      </c>
      <c r="D151" s="58">
        <f>PRRAS!E161</f>
        <v>4169282</v>
      </c>
      <c r="E151" s="58">
        <v>0</v>
      </c>
      <c r="F151" s="58">
        <v>0</v>
      </c>
      <c r="G151" s="59">
        <f t="shared" si="4"/>
        <v>1851191.0999999999</v>
      </c>
      <c r="H151" s="59">
        <f t="shared" si="5"/>
        <v>0</v>
      </c>
      <c r="I151" s="60">
        <v>0</v>
      </c>
    </row>
    <row r="152" spans="1:9" x14ac:dyDescent="0.25">
      <c r="A152" s="57">
        <v>151</v>
      </c>
      <c r="B152" s="58">
        <f>PRRAS!C162</f>
        <v>151</v>
      </c>
      <c r="C152" s="58">
        <f>PRRAS!D162</f>
        <v>3921222</v>
      </c>
      <c r="D152" s="58">
        <f>PRRAS!E162</f>
        <v>4076204</v>
      </c>
      <c r="E152" s="58">
        <v>0</v>
      </c>
      <c r="F152" s="58">
        <v>0</v>
      </c>
      <c r="G152" s="59">
        <f t="shared" si="4"/>
        <v>1823118.13</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81488</v>
      </c>
      <c r="D154" s="58">
        <f>PRRAS!E164</f>
        <v>93078</v>
      </c>
      <c r="E154" s="58">
        <v>0</v>
      </c>
      <c r="F154" s="58">
        <v>0</v>
      </c>
      <c r="G154" s="59">
        <f t="shared" si="4"/>
        <v>40949.531999999999</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198788</v>
      </c>
      <c r="D156" s="58">
        <f>PRRAS!E166</f>
        <v>224866</v>
      </c>
      <c r="E156" s="58">
        <v>0</v>
      </c>
      <c r="F156" s="58">
        <v>0</v>
      </c>
      <c r="G156" s="59">
        <f t="shared" si="4"/>
        <v>100520.6</v>
      </c>
      <c r="H156" s="59">
        <f t="shared" si="5"/>
        <v>0</v>
      </c>
      <c r="I156" s="60">
        <v>0</v>
      </c>
    </row>
    <row r="157" spans="1:9" x14ac:dyDescent="0.25">
      <c r="A157" s="57">
        <v>151</v>
      </c>
      <c r="B157" s="58">
        <f>PRRAS!C167</f>
        <v>156</v>
      </c>
      <c r="C157" s="58">
        <f>PRRAS!D167</f>
        <v>690158</v>
      </c>
      <c r="D157" s="58">
        <f>PRRAS!E167</f>
        <v>717117</v>
      </c>
      <c r="E157" s="58">
        <v>0</v>
      </c>
      <c r="F157" s="58">
        <v>0</v>
      </c>
      <c r="G157" s="59">
        <f t="shared" si="4"/>
        <v>331405.152</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621965</v>
      </c>
      <c r="D159" s="58">
        <f>PRRAS!E169</f>
        <v>646239</v>
      </c>
      <c r="E159" s="58">
        <v>0</v>
      </c>
      <c r="F159" s="58">
        <v>0</v>
      </c>
      <c r="G159" s="59">
        <f t="shared" si="4"/>
        <v>302481.99400000001</v>
      </c>
      <c r="H159" s="59">
        <f t="shared" si="5"/>
        <v>0</v>
      </c>
      <c r="I159" s="60">
        <v>0</v>
      </c>
    </row>
    <row r="160" spans="1:9" x14ac:dyDescent="0.25">
      <c r="A160" s="57">
        <v>151</v>
      </c>
      <c r="B160" s="58">
        <f>PRRAS!C170</f>
        <v>159</v>
      </c>
      <c r="C160" s="58">
        <f>PRRAS!D170</f>
        <v>68193</v>
      </c>
      <c r="D160" s="58">
        <f>PRRAS!E170</f>
        <v>70878</v>
      </c>
      <c r="E160" s="58">
        <v>0</v>
      </c>
      <c r="F160" s="58">
        <v>0</v>
      </c>
      <c r="G160" s="59">
        <f t="shared" si="4"/>
        <v>33381.891000000003</v>
      </c>
      <c r="H160" s="59">
        <f t="shared" si="5"/>
        <v>0</v>
      </c>
      <c r="I160" s="60">
        <v>0</v>
      </c>
    </row>
    <row r="161" spans="1:9" x14ac:dyDescent="0.25">
      <c r="A161" s="57">
        <v>151</v>
      </c>
      <c r="B161" s="58">
        <f>PRRAS!C171</f>
        <v>160</v>
      </c>
      <c r="C161" s="58">
        <f>PRRAS!D171</f>
        <v>907171</v>
      </c>
      <c r="D161" s="58">
        <f>PRRAS!E171</f>
        <v>1054996</v>
      </c>
      <c r="E161" s="58">
        <v>0</v>
      </c>
      <c r="F161" s="58">
        <v>0</v>
      </c>
      <c r="G161" s="59">
        <f t="shared" si="4"/>
        <v>482746.08</v>
      </c>
      <c r="H161" s="59">
        <f t="shared" si="5"/>
        <v>0</v>
      </c>
      <c r="I161" s="60">
        <v>0</v>
      </c>
    </row>
    <row r="162" spans="1:9" x14ac:dyDescent="0.25">
      <c r="A162" s="57">
        <v>151</v>
      </c>
      <c r="B162" s="58">
        <f>PRRAS!C172</f>
        <v>161</v>
      </c>
      <c r="C162" s="58">
        <f>PRRAS!D172</f>
        <v>215116</v>
      </c>
      <c r="D162" s="58">
        <f>PRRAS!E172</f>
        <v>262311</v>
      </c>
      <c r="E162" s="58">
        <v>0</v>
      </c>
      <c r="F162" s="58">
        <v>0</v>
      </c>
      <c r="G162" s="59">
        <f t="shared" si="4"/>
        <v>119097.818</v>
      </c>
      <c r="H162" s="59">
        <f t="shared" si="5"/>
        <v>0</v>
      </c>
      <c r="I162" s="60">
        <v>0</v>
      </c>
    </row>
    <row r="163" spans="1:9" x14ac:dyDescent="0.25">
      <c r="A163" s="57">
        <v>151</v>
      </c>
      <c r="B163" s="58">
        <f>PRRAS!C173</f>
        <v>162</v>
      </c>
      <c r="C163" s="58">
        <f>PRRAS!D173</f>
        <v>75289</v>
      </c>
      <c r="D163" s="58">
        <f>PRRAS!E173</f>
        <v>66796</v>
      </c>
      <c r="E163" s="58">
        <v>0</v>
      </c>
      <c r="F163" s="58">
        <v>0</v>
      </c>
      <c r="G163" s="59">
        <f t="shared" si="4"/>
        <v>33838.722000000002</v>
      </c>
      <c r="H163" s="59">
        <f t="shared" si="5"/>
        <v>0</v>
      </c>
      <c r="I163" s="60">
        <v>0</v>
      </c>
    </row>
    <row r="164" spans="1:9" x14ac:dyDescent="0.25">
      <c r="A164" s="57">
        <v>151</v>
      </c>
      <c r="B164" s="58">
        <f>PRRAS!C174</f>
        <v>163</v>
      </c>
      <c r="C164" s="58">
        <f>PRRAS!D174</f>
        <v>134111</v>
      </c>
      <c r="D164" s="58">
        <f>PRRAS!E174</f>
        <v>192715</v>
      </c>
      <c r="E164" s="58">
        <v>0</v>
      </c>
      <c r="F164" s="58">
        <v>0</v>
      </c>
      <c r="G164" s="59">
        <f t="shared" si="4"/>
        <v>84685.183000000005</v>
      </c>
      <c r="H164" s="59">
        <f t="shared" si="5"/>
        <v>0</v>
      </c>
      <c r="I164" s="60">
        <v>0</v>
      </c>
    </row>
    <row r="165" spans="1:9" x14ac:dyDescent="0.25">
      <c r="A165" s="57">
        <v>151</v>
      </c>
      <c r="B165" s="58">
        <f>PRRAS!C175</f>
        <v>164</v>
      </c>
      <c r="C165" s="58">
        <f>PRRAS!D175</f>
        <v>5716</v>
      </c>
      <c r="D165" s="58">
        <f>PRRAS!E175</f>
        <v>2800</v>
      </c>
      <c r="E165" s="58">
        <v>0</v>
      </c>
      <c r="F165" s="58">
        <v>0</v>
      </c>
      <c r="G165" s="59">
        <f t="shared" si="4"/>
        <v>1855.8240000000001</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274114</v>
      </c>
      <c r="D167" s="58">
        <f>PRRAS!E177</f>
        <v>349287</v>
      </c>
      <c r="E167" s="58">
        <v>0</v>
      </c>
      <c r="F167" s="58">
        <v>0</v>
      </c>
      <c r="G167" s="59">
        <f t="shared" si="4"/>
        <v>161466.20800000001</v>
      </c>
      <c r="H167" s="59">
        <f t="shared" si="5"/>
        <v>0</v>
      </c>
      <c r="I167" s="60">
        <v>0</v>
      </c>
    </row>
    <row r="168" spans="1:9" x14ac:dyDescent="0.25">
      <c r="A168" s="57">
        <v>151</v>
      </c>
      <c r="B168" s="58">
        <f>PRRAS!C178</f>
        <v>167</v>
      </c>
      <c r="C168" s="58">
        <f>PRRAS!D178</f>
        <v>43087</v>
      </c>
      <c r="D168" s="58">
        <f>PRRAS!E178</f>
        <v>39372</v>
      </c>
      <c r="E168" s="58">
        <v>0</v>
      </c>
      <c r="F168" s="58">
        <v>0</v>
      </c>
      <c r="G168" s="59">
        <f t="shared" si="4"/>
        <v>20345.777000000002</v>
      </c>
      <c r="H168" s="59">
        <f t="shared" si="5"/>
        <v>0</v>
      </c>
      <c r="I168" s="60">
        <v>0</v>
      </c>
    </row>
    <row r="169" spans="1:9" x14ac:dyDescent="0.25">
      <c r="A169" s="57">
        <v>151</v>
      </c>
      <c r="B169" s="58">
        <f>PRRAS!C179</f>
        <v>168</v>
      </c>
      <c r="C169" s="58">
        <f>PRRAS!D179</f>
        <v>71410</v>
      </c>
      <c r="D169" s="58">
        <f>PRRAS!E179</f>
        <v>68843</v>
      </c>
      <c r="E169" s="58">
        <v>0</v>
      </c>
      <c r="F169" s="58">
        <v>0</v>
      </c>
      <c r="G169" s="59">
        <f t="shared" si="4"/>
        <v>35128.128000000004</v>
      </c>
      <c r="H169" s="59">
        <f t="shared" si="5"/>
        <v>0</v>
      </c>
      <c r="I169" s="60">
        <v>0</v>
      </c>
    </row>
    <row r="170" spans="1:9" x14ac:dyDescent="0.25">
      <c r="A170" s="57">
        <v>151</v>
      </c>
      <c r="B170" s="58">
        <f>PRRAS!C180</f>
        <v>169</v>
      </c>
      <c r="C170" s="58">
        <f>PRRAS!D180</f>
        <v>139887</v>
      </c>
      <c r="D170" s="58">
        <f>PRRAS!E180</f>
        <v>207733</v>
      </c>
      <c r="E170" s="58">
        <v>0</v>
      </c>
      <c r="F170" s="58">
        <v>0</v>
      </c>
      <c r="G170" s="59">
        <f t="shared" si="4"/>
        <v>93854.657000000007</v>
      </c>
      <c r="H170" s="59">
        <f t="shared" si="5"/>
        <v>0</v>
      </c>
      <c r="I170" s="60">
        <v>0</v>
      </c>
    </row>
    <row r="171" spans="1:9" x14ac:dyDescent="0.25">
      <c r="A171" s="57">
        <v>151</v>
      </c>
      <c r="B171" s="58">
        <f>PRRAS!C181</f>
        <v>170</v>
      </c>
      <c r="C171" s="58">
        <f>PRRAS!D181</f>
        <v>14367</v>
      </c>
      <c r="D171" s="58">
        <f>PRRAS!E181</f>
        <v>22381</v>
      </c>
      <c r="E171" s="58">
        <v>0</v>
      </c>
      <c r="F171" s="58">
        <v>0</v>
      </c>
      <c r="G171" s="59">
        <f t="shared" si="4"/>
        <v>10051.93</v>
      </c>
      <c r="H171" s="59">
        <f t="shared" si="5"/>
        <v>0</v>
      </c>
      <c r="I171" s="60">
        <v>0</v>
      </c>
    </row>
    <row r="172" spans="1:9" x14ac:dyDescent="0.25">
      <c r="A172" s="57">
        <v>151</v>
      </c>
      <c r="B172" s="58">
        <f>PRRAS!C182</f>
        <v>171</v>
      </c>
      <c r="C172" s="58">
        <f>PRRAS!D182</f>
        <v>1416</v>
      </c>
      <c r="D172" s="58">
        <f>PRRAS!E182</f>
        <v>7762</v>
      </c>
      <c r="E172" s="58">
        <v>0</v>
      </c>
      <c r="F172" s="58">
        <v>0</v>
      </c>
      <c r="G172" s="59">
        <f t="shared" si="4"/>
        <v>2896.7400000000002</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3947</v>
      </c>
      <c r="D174" s="58">
        <f>PRRAS!E184</f>
        <v>3196</v>
      </c>
      <c r="E174" s="58">
        <v>0</v>
      </c>
      <c r="F174" s="58">
        <v>0</v>
      </c>
      <c r="G174" s="59">
        <f t="shared" si="4"/>
        <v>1788.6469999999999</v>
      </c>
      <c r="H174" s="59">
        <f t="shared" si="5"/>
        <v>0</v>
      </c>
      <c r="I174" s="60">
        <v>0</v>
      </c>
    </row>
    <row r="175" spans="1:9" x14ac:dyDescent="0.25">
      <c r="A175" s="57">
        <v>151</v>
      </c>
      <c r="B175" s="58">
        <f>PRRAS!C185</f>
        <v>174</v>
      </c>
      <c r="C175" s="58">
        <f>PRRAS!D185</f>
        <v>277468</v>
      </c>
      <c r="D175" s="58">
        <f>PRRAS!E185</f>
        <v>252090</v>
      </c>
      <c r="E175" s="58">
        <v>0</v>
      </c>
      <c r="F175" s="58">
        <v>0</v>
      </c>
      <c r="G175" s="59">
        <f t="shared" si="4"/>
        <v>136006.75199999998</v>
      </c>
      <c r="H175" s="59">
        <f t="shared" si="5"/>
        <v>0</v>
      </c>
      <c r="I175" s="60">
        <v>0</v>
      </c>
    </row>
    <row r="176" spans="1:9" x14ac:dyDescent="0.25">
      <c r="A176" s="57">
        <v>151</v>
      </c>
      <c r="B176" s="58">
        <f>PRRAS!C186</f>
        <v>175</v>
      </c>
      <c r="C176" s="58">
        <f>PRRAS!D186</f>
        <v>7007</v>
      </c>
      <c r="D176" s="58">
        <f>PRRAS!E186</f>
        <v>4363</v>
      </c>
      <c r="E176" s="58">
        <v>0</v>
      </c>
      <c r="F176" s="58">
        <v>0</v>
      </c>
      <c r="G176" s="59">
        <f t="shared" si="4"/>
        <v>2753.2749999999996</v>
      </c>
      <c r="H176" s="59">
        <f t="shared" si="5"/>
        <v>0</v>
      </c>
      <c r="I176" s="60">
        <v>0</v>
      </c>
    </row>
    <row r="177" spans="1:9" x14ac:dyDescent="0.25">
      <c r="A177" s="57">
        <v>151</v>
      </c>
      <c r="B177" s="58">
        <f>PRRAS!C187</f>
        <v>176</v>
      </c>
      <c r="C177" s="58">
        <f>PRRAS!D187</f>
        <v>15000</v>
      </c>
      <c r="D177" s="58">
        <f>PRRAS!E187</f>
        <v>35899</v>
      </c>
      <c r="E177" s="58">
        <v>0</v>
      </c>
      <c r="F177" s="58">
        <v>0</v>
      </c>
      <c r="G177" s="59">
        <f t="shared" si="4"/>
        <v>15276.447999999999</v>
      </c>
      <c r="H177" s="59">
        <f t="shared" si="5"/>
        <v>0</v>
      </c>
      <c r="I177" s="60">
        <v>0</v>
      </c>
    </row>
    <row r="178" spans="1:9" x14ac:dyDescent="0.25">
      <c r="A178" s="57">
        <v>151</v>
      </c>
      <c r="B178" s="58">
        <f>PRRAS!C188</f>
        <v>177</v>
      </c>
      <c r="C178" s="58">
        <f>PRRAS!D188</f>
        <v>2989</v>
      </c>
      <c r="D178" s="58">
        <f>PRRAS!E188</f>
        <v>0</v>
      </c>
      <c r="E178" s="58">
        <v>0</v>
      </c>
      <c r="F178" s="58">
        <v>0</v>
      </c>
      <c r="G178" s="59">
        <f t="shared" si="4"/>
        <v>529.053</v>
      </c>
      <c r="H178" s="59">
        <f t="shared" si="5"/>
        <v>0</v>
      </c>
      <c r="I178" s="60">
        <v>0</v>
      </c>
    </row>
    <row r="179" spans="1:9" x14ac:dyDescent="0.25">
      <c r="A179" s="57">
        <v>151</v>
      </c>
      <c r="B179" s="58">
        <f>PRRAS!C189</f>
        <v>178</v>
      </c>
      <c r="C179" s="58">
        <f>PRRAS!D189</f>
        <v>66731</v>
      </c>
      <c r="D179" s="58">
        <f>PRRAS!E189</f>
        <v>53241</v>
      </c>
      <c r="E179" s="58">
        <v>0</v>
      </c>
      <c r="F179" s="58">
        <v>0</v>
      </c>
      <c r="G179" s="59">
        <f t="shared" si="4"/>
        <v>30831.913999999997</v>
      </c>
      <c r="H179" s="59">
        <f t="shared" si="5"/>
        <v>0</v>
      </c>
      <c r="I179" s="60">
        <v>0</v>
      </c>
    </row>
    <row r="180" spans="1:9" x14ac:dyDescent="0.25">
      <c r="A180" s="57">
        <v>151</v>
      </c>
      <c r="B180" s="58">
        <f>PRRAS!C190</f>
        <v>179</v>
      </c>
      <c r="C180" s="58">
        <f>PRRAS!D190</f>
        <v>75225</v>
      </c>
      <c r="D180" s="58">
        <f>PRRAS!E190</f>
        <v>72333</v>
      </c>
      <c r="E180" s="58">
        <v>0</v>
      </c>
      <c r="F180" s="58">
        <v>0</v>
      </c>
      <c r="G180" s="59">
        <f t="shared" si="4"/>
        <v>39360.489000000001</v>
      </c>
      <c r="H180" s="59">
        <f t="shared" si="5"/>
        <v>0</v>
      </c>
      <c r="I180" s="60">
        <v>0</v>
      </c>
    </row>
    <row r="181" spans="1:9" x14ac:dyDescent="0.25">
      <c r="A181" s="57">
        <v>151</v>
      </c>
      <c r="B181" s="58">
        <f>PRRAS!C191</f>
        <v>180</v>
      </c>
      <c r="C181" s="58">
        <f>PRRAS!D191</f>
        <v>11203</v>
      </c>
      <c r="D181" s="58">
        <f>PRRAS!E191</f>
        <v>9187</v>
      </c>
      <c r="E181" s="58">
        <v>0</v>
      </c>
      <c r="F181" s="58">
        <v>0</v>
      </c>
      <c r="G181" s="59">
        <f t="shared" si="4"/>
        <v>5323.86</v>
      </c>
      <c r="H181" s="59">
        <f t="shared" si="5"/>
        <v>0</v>
      </c>
      <c r="I181" s="60">
        <v>0</v>
      </c>
    </row>
    <row r="182" spans="1:9" x14ac:dyDescent="0.25">
      <c r="A182" s="57">
        <v>151</v>
      </c>
      <c r="B182" s="58">
        <f>PRRAS!C192</f>
        <v>181</v>
      </c>
      <c r="C182" s="58">
        <f>PRRAS!D192</f>
        <v>71409</v>
      </c>
      <c r="D182" s="58">
        <f>PRRAS!E192</f>
        <v>37281</v>
      </c>
      <c r="E182" s="58">
        <v>0</v>
      </c>
      <c r="F182" s="58">
        <v>0</v>
      </c>
      <c r="G182" s="59">
        <f t="shared" si="4"/>
        <v>26420.751</v>
      </c>
      <c r="H182" s="59">
        <f t="shared" si="5"/>
        <v>0</v>
      </c>
      <c r="I182" s="60">
        <v>0</v>
      </c>
    </row>
    <row r="183" spans="1:9" x14ac:dyDescent="0.25">
      <c r="A183" s="57">
        <v>151</v>
      </c>
      <c r="B183" s="58">
        <f>PRRAS!C193</f>
        <v>182</v>
      </c>
      <c r="C183" s="58">
        <f>PRRAS!D193</f>
        <v>15423</v>
      </c>
      <c r="D183" s="58">
        <f>PRRAS!E193</f>
        <v>17412</v>
      </c>
      <c r="E183" s="58">
        <v>0</v>
      </c>
      <c r="F183" s="58">
        <v>0</v>
      </c>
      <c r="G183" s="59">
        <f t="shared" si="4"/>
        <v>9144.9539999999997</v>
      </c>
      <c r="H183" s="59">
        <f t="shared" si="5"/>
        <v>0</v>
      </c>
      <c r="I183" s="60">
        <v>0</v>
      </c>
    </row>
    <row r="184" spans="1:9" x14ac:dyDescent="0.25">
      <c r="A184" s="57">
        <v>151</v>
      </c>
      <c r="B184" s="58">
        <f>PRRAS!C194</f>
        <v>183</v>
      </c>
      <c r="C184" s="58">
        <f>PRRAS!D194</f>
        <v>12481</v>
      </c>
      <c r="D184" s="58">
        <f>PRRAS!E194</f>
        <v>22374</v>
      </c>
      <c r="E184" s="58">
        <v>0</v>
      </c>
      <c r="F184" s="58">
        <v>0</v>
      </c>
      <c r="G184" s="59">
        <f t="shared" si="4"/>
        <v>10472.906999999999</v>
      </c>
      <c r="H184" s="59">
        <f t="shared" si="5"/>
        <v>0</v>
      </c>
      <c r="I184" s="60">
        <v>0</v>
      </c>
    </row>
    <row r="185" spans="1:9" x14ac:dyDescent="0.25">
      <c r="A185" s="57">
        <v>151</v>
      </c>
      <c r="B185" s="58">
        <f>PRRAS!C195</f>
        <v>184</v>
      </c>
      <c r="C185" s="58">
        <f>PRRAS!D195</f>
        <v>6782</v>
      </c>
      <c r="D185" s="58">
        <f>PRRAS!E195</f>
        <v>17310</v>
      </c>
      <c r="E185" s="58">
        <v>0</v>
      </c>
      <c r="F185" s="58">
        <v>0</v>
      </c>
      <c r="G185" s="59">
        <f t="shared" si="4"/>
        <v>7617.9679999999998</v>
      </c>
      <c r="H185" s="59">
        <f t="shared" si="5"/>
        <v>0</v>
      </c>
      <c r="I185" s="60">
        <v>0</v>
      </c>
    </row>
    <row r="186" spans="1:9" x14ac:dyDescent="0.25">
      <c r="A186" s="57">
        <v>151</v>
      </c>
      <c r="B186" s="58">
        <f>PRRAS!C196</f>
        <v>185</v>
      </c>
      <c r="C186" s="58">
        <f>PRRAS!D196</f>
        <v>133691</v>
      </c>
      <c r="D186" s="58">
        <f>PRRAS!E196</f>
        <v>173998</v>
      </c>
      <c r="E186" s="58">
        <v>0</v>
      </c>
      <c r="F186" s="58">
        <v>0</v>
      </c>
      <c r="G186" s="59">
        <f t="shared" si="4"/>
        <v>89112.095000000001</v>
      </c>
      <c r="H186" s="59">
        <f t="shared" si="5"/>
        <v>0</v>
      </c>
      <c r="I186" s="60">
        <v>0</v>
      </c>
    </row>
    <row r="187" spans="1:9" x14ac:dyDescent="0.25">
      <c r="A187" s="57">
        <v>151</v>
      </c>
      <c r="B187" s="58">
        <f>PRRAS!C197</f>
        <v>186</v>
      </c>
      <c r="C187" s="58">
        <f>PRRAS!D197</f>
        <v>0</v>
      </c>
      <c r="D187" s="58">
        <f>PRRAS!E197</f>
        <v>1704</v>
      </c>
      <c r="E187" s="58">
        <v>0</v>
      </c>
      <c r="F187" s="58">
        <v>0</v>
      </c>
      <c r="G187" s="59">
        <f t="shared" si="4"/>
        <v>633.88800000000003</v>
      </c>
      <c r="H187" s="59">
        <f t="shared" si="5"/>
        <v>0</v>
      </c>
      <c r="I187" s="60">
        <v>0</v>
      </c>
    </row>
    <row r="188" spans="1:9" x14ac:dyDescent="0.25">
      <c r="A188" s="57">
        <v>151</v>
      </c>
      <c r="B188" s="58">
        <f>PRRAS!C198</f>
        <v>187</v>
      </c>
      <c r="C188" s="58">
        <f>PRRAS!D198</f>
        <v>18457</v>
      </c>
      <c r="D188" s="58">
        <f>PRRAS!E198</f>
        <v>17059</v>
      </c>
      <c r="E188" s="58">
        <v>0</v>
      </c>
      <c r="F188" s="58">
        <v>0</v>
      </c>
      <c r="G188" s="59">
        <f t="shared" si="4"/>
        <v>9831.5249999999996</v>
      </c>
      <c r="H188" s="59">
        <f t="shared" si="5"/>
        <v>0</v>
      </c>
      <c r="I188" s="60">
        <v>0</v>
      </c>
    </row>
    <row r="189" spans="1:9" x14ac:dyDescent="0.25">
      <c r="A189" s="57">
        <v>151</v>
      </c>
      <c r="B189" s="58">
        <f>PRRAS!C199</f>
        <v>188</v>
      </c>
      <c r="C189" s="58">
        <f>PRRAS!D199</f>
        <v>20444</v>
      </c>
      <c r="D189" s="58">
        <f>PRRAS!E199</f>
        <v>20695</v>
      </c>
      <c r="E189" s="58">
        <v>0</v>
      </c>
      <c r="F189" s="58">
        <v>0</v>
      </c>
      <c r="G189" s="59">
        <f t="shared" si="4"/>
        <v>11624.791999999999</v>
      </c>
      <c r="H189" s="59">
        <f t="shared" si="5"/>
        <v>0</v>
      </c>
      <c r="I189" s="60">
        <v>0</v>
      </c>
    </row>
    <row r="190" spans="1:9" x14ac:dyDescent="0.25">
      <c r="A190" s="57">
        <v>151</v>
      </c>
      <c r="B190" s="58">
        <f>PRRAS!C200</f>
        <v>189</v>
      </c>
      <c r="C190" s="58">
        <f>PRRAS!D200</f>
        <v>250</v>
      </c>
      <c r="D190" s="58">
        <f>PRRAS!E200</f>
        <v>250</v>
      </c>
      <c r="E190" s="58">
        <v>0</v>
      </c>
      <c r="F190" s="58">
        <v>0</v>
      </c>
      <c r="G190" s="59">
        <f t="shared" si="4"/>
        <v>141.75</v>
      </c>
      <c r="H190" s="59">
        <f t="shared" si="5"/>
        <v>0</v>
      </c>
      <c r="I190" s="60">
        <v>0</v>
      </c>
    </row>
    <row r="191" spans="1:9" x14ac:dyDescent="0.25">
      <c r="A191" s="57">
        <v>151</v>
      </c>
      <c r="B191" s="58">
        <f>PRRAS!C201</f>
        <v>190</v>
      </c>
      <c r="C191" s="58">
        <f>PRRAS!D201</f>
        <v>212</v>
      </c>
      <c r="D191" s="58">
        <f>PRRAS!E201</f>
        <v>3867</v>
      </c>
      <c r="E191" s="58">
        <v>0</v>
      </c>
      <c r="F191" s="58">
        <v>0</v>
      </c>
      <c r="G191" s="59">
        <f t="shared" si="4"/>
        <v>1509.74</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94328</v>
      </c>
      <c r="D193" s="58">
        <f>PRRAS!E203</f>
        <v>130423</v>
      </c>
      <c r="E193" s="58">
        <v>0</v>
      </c>
      <c r="F193" s="58">
        <v>0</v>
      </c>
      <c r="G193" s="59">
        <f t="shared" si="4"/>
        <v>68193.407999999996</v>
      </c>
      <c r="H193" s="59">
        <f t="shared" si="5"/>
        <v>0</v>
      </c>
      <c r="I193" s="60">
        <v>0</v>
      </c>
    </row>
    <row r="194" spans="1:9" x14ac:dyDescent="0.25">
      <c r="A194" s="57">
        <v>151</v>
      </c>
      <c r="B194" s="58">
        <f>PRRAS!C204</f>
        <v>193</v>
      </c>
      <c r="C194" s="58">
        <f>PRRAS!D204</f>
        <v>750</v>
      </c>
      <c r="D194" s="58">
        <f>PRRAS!E204</f>
        <v>750</v>
      </c>
      <c r="E194" s="58">
        <v>0</v>
      </c>
      <c r="F194" s="58">
        <v>0</v>
      </c>
      <c r="G194" s="59">
        <f t="shared" ref="G194:G257" si="6">(B194/1000)*(C194*1+D194*2)</f>
        <v>434.25</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750</v>
      </c>
      <c r="D208" s="58">
        <f>PRRAS!E218</f>
        <v>750</v>
      </c>
      <c r="E208" s="58">
        <v>0</v>
      </c>
      <c r="F208" s="58">
        <v>0</v>
      </c>
      <c r="G208" s="59">
        <f t="shared" si="6"/>
        <v>465.75</v>
      </c>
      <c r="H208" s="59">
        <f t="shared" si="7"/>
        <v>0</v>
      </c>
      <c r="I208" s="60">
        <v>0</v>
      </c>
    </row>
    <row r="209" spans="1:9" x14ac:dyDescent="0.25">
      <c r="A209" s="57">
        <v>151</v>
      </c>
      <c r="B209" s="58">
        <f>PRRAS!C219</f>
        <v>208</v>
      </c>
      <c r="C209" s="58">
        <f>PRRAS!D219</f>
        <v>750</v>
      </c>
      <c r="D209" s="58">
        <f>PRRAS!E219</f>
        <v>750</v>
      </c>
      <c r="E209" s="58">
        <v>0</v>
      </c>
      <c r="F209" s="58">
        <v>0</v>
      </c>
      <c r="G209" s="59">
        <f t="shared" si="6"/>
        <v>468</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5799577</v>
      </c>
      <c r="D282" s="58">
        <f>PRRAS!E292</f>
        <v>6167011</v>
      </c>
      <c r="E282" s="58">
        <v>0</v>
      </c>
      <c r="F282" s="58">
        <v>0</v>
      </c>
      <c r="G282" s="59">
        <f t="shared" si="8"/>
        <v>5095541.3190000001</v>
      </c>
      <c r="H282" s="59">
        <f t="shared" si="9"/>
        <v>0</v>
      </c>
      <c r="I282" s="60">
        <v>0</v>
      </c>
    </row>
    <row r="283" spans="1:9" x14ac:dyDescent="0.25">
      <c r="A283" s="57">
        <v>151</v>
      </c>
      <c r="B283" s="58">
        <f>PRRAS!C293</f>
        <v>282</v>
      </c>
      <c r="C283" s="58">
        <f>PRRAS!D293</f>
        <v>130604</v>
      </c>
      <c r="D283" s="58">
        <f>PRRAS!E293</f>
        <v>326353</v>
      </c>
      <c r="E283" s="58">
        <v>0</v>
      </c>
      <c r="F283" s="58">
        <v>0</v>
      </c>
      <c r="G283" s="59">
        <f t="shared" si="8"/>
        <v>220893.41999999998</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0</v>
      </c>
      <c r="D285" s="58">
        <f>PRRAS!E295</f>
        <v>39880</v>
      </c>
      <c r="E285" s="58">
        <v>0</v>
      </c>
      <c r="F285" s="58">
        <v>0</v>
      </c>
      <c r="G285" s="59">
        <f t="shared" si="8"/>
        <v>22651.839999999997</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31000</v>
      </c>
      <c r="D288" s="58">
        <f>PRRAS!E298</f>
        <v>26000</v>
      </c>
      <c r="E288" s="58">
        <v>0</v>
      </c>
      <c r="F288" s="58">
        <v>0</v>
      </c>
      <c r="G288" s="59">
        <f t="shared" si="8"/>
        <v>23820.999999999996</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82859</v>
      </c>
      <c r="D342" s="58">
        <f>PRRAS!E353</f>
        <v>290779</v>
      </c>
      <c r="E342" s="58">
        <v>0</v>
      </c>
      <c r="F342" s="58">
        <v>0</v>
      </c>
      <c r="G342" s="59">
        <f t="shared" si="10"/>
        <v>226566.19700000001</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82859</v>
      </c>
      <c r="D355" s="58">
        <f>PRRAS!E366</f>
        <v>135854</v>
      </c>
      <c r="E355" s="58">
        <v>0</v>
      </c>
      <c r="F355" s="58">
        <v>0</v>
      </c>
      <c r="G355" s="59">
        <f t="shared" si="10"/>
        <v>125516.71799999999</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76215</v>
      </c>
      <c r="D361" s="58">
        <f>PRRAS!E372</f>
        <v>48609</v>
      </c>
      <c r="E361" s="58">
        <v>0</v>
      </c>
      <c r="F361" s="58">
        <v>0</v>
      </c>
      <c r="G361" s="59">
        <f t="shared" si="10"/>
        <v>62435.88</v>
      </c>
      <c r="H361" s="59">
        <f t="shared" si="11"/>
        <v>0</v>
      </c>
      <c r="I361" s="60">
        <v>0</v>
      </c>
    </row>
    <row r="362" spans="1:9" x14ac:dyDescent="0.25">
      <c r="A362" s="57">
        <v>151</v>
      </c>
      <c r="B362" s="58">
        <f>PRRAS!C373</f>
        <v>361</v>
      </c>
      <c r="C362" s="58">
        <f>PRRAS!D373</f>
        <v>58715</v>
      </c>
      <c r="D362" s="58">
        <f>PRRAS!E373</f>
        <v>41409</v>
      </c>
      <c r="E362" s="58">
        <v>0</v>
      </c>
      <c r="F362" s="58">
        <v>0</v>
      </c>
      <c r="G362" s="59">
        <f t="shared" si="10"/>
        <v>51093.413</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7200</v>
      </c>
      <c r="E364" s="58">
        <v>0</v>
      </c>
      <c r="F364" s="58">
        <v>0</v>
      </c>
      <c r="G364" s="59">
        <f t="shared" si="10"/>
        <v>5227.2</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17500</v>
      </c>
      <c r="D368" s="58">
        <f>PRRAS!E379</f>
        <v>0</v>
      </c>
      <c r="E368" s="58">
        <v>0</v>
      </c>
      <c r="F368" s="58">
        <v>0</v>
      </c>
      <c r="G368" s="59">
        <f t="shared" si="10"/>
        <v>6422.5</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6644</v>
      </c>
      <c r="D375" s="58">
        <f>PRRAS!E386</f>
        <v>18495</v>
      </c>
      <c r="E375" s="58">
        <v>0</v>
      </c>
      <c r="F375" s="58">
        <v>0</v>
      </c>
      <c r="G375" s="59">
        <f t="shared" si="10"/>
        <v>16319.116</v>
      </c>
      <c r="H375" s="59">
        <f t="shared" si="11"/>
        <v>0</v>
      </c>
      <c r="I375" s="60">
        <v>0</v>
      </c>
    </row>
    <row r="376" spans="1:9" x14ac:dyDescent="0.25">
      <c r="A376" s="57">
        <v>151</v>
      </c>
      <c r="B376" s="58">
        <f>PRRAS!C387</f>
        <v>375</v>
      </c>
      <c r="C376" s="58">
        <f>PRRAS!D387</f>
        <v>6644</v>
      </c>
      <c r="D376" s="58">
        <f>PRRAS!E387</f>
        <v>18495</v>
      </c>
      <c r="E376" s="58">
        <v>0</v>
      </c>
      <c r="F376" s="58">
        <v>0</v>
      </c>
      <c r="G376" s="59">
        <f t="shared" si="10"/>
        <v>16362.75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68750</v>
      </c>
      <c r="E383" s="58">
        <v>0</v>
      </c>
      <c r="F383" s="58">
        <v>0</v>
      </c>
      <c r="G383" s="59">
        <f t="shared" si="10"/>
        <v>52525</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68750</v>
      </c>
      <c r="E387" s="58">
        <v>0</v>
      </c>
      <c r="F387" s="58">
        <v>0</v>
      </c>
      <c r="G387" s="59">
        <f t="shared" si="12"/>
        <v>53075</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154925</v>
      </c>
      <c r="E394" s="58">
        <v>0</v>
      </c>
      <c r="F394" s="58">
        <v>0</v>
      </c>
      <c r="G394" s="59">
        <f t="shared" si="12"/>
        <v>121771.05</v>
      </c>
      <c r="H394" s="59">
        <f t="shared" si="13"/>
        <v>0</v>
      </c>
      <c r="I394" s="60">
        <v>0</v>
      </c>
    </row>
    <row r="395" spans="1:9" x14ac:dyDescent="0.25">
      <c r="A395" s="57">
        <v>151</v>
      </c>
      <c r="B395" s="58">
        <f>PRRAS!C406</f>
        <v>394</v>
      </c>
      <c r="C395" s="58">
        <f>PRRAS!D406</f>
        <v>0</v>
      </c>
      <c r="D395" s="58">
        <f>PRRAS!E406</f>
        <v>154925</v>
      </c>
      <c r="E395" s="58">
        <v>0</v>
      </c>
      <c r="F395" s="58">
        <v>0</v>
      </c>
      <c r="G395" s="59">
        <f t="shared" si="12"/>
        <v>122080.90000000001</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82859</v>
      </c>
      <c r="D400" s="58">
        <f>PRRAS!E411</f>
        <v>290779</v>
      </c>
      <c r="E400" s="58">
        <v>0</v>
      </c>
      <c r="F400" s="58">
        <v>0</v>
      </c>
      <c r="G400" s="59">
        <f t="shared" si="12"/>
        <v>265102.38300000003</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7866</v>
      </c>
      <c r="D402" s="58">
        <f>PRRAS!E413</f>
        <v>0</v>
      </c>
      <c r="E402" s="58">
        <v>0</v>
      </c>
      <c r="F402" s="58">
        <v>0</v>
      </c>
      <c r="G402" s="59">
        <f t="shared" si="12"/>
        <v>3154.2660000000001</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5930181</v>
      </c>
      <c r="D404" s="58">
        <f>PRRAS!E415</f>
        <v>6493364</v>
      </c>
      <c r="E404" s="58">
        <v>0</v>
      </c>
      <c r="F404" s="58">
        <v>0</v>
      </c>
      <c r="G404" s="59">
        <f t="shared" si="12"/>
        <v>7623514.3270000005</v>
      </c>
      <c r="H404" s="59">
        <f t="shared" si="13"/>
        <v>0</v>
      </c>
      <c r="I404" s="60">
        <v>0</v>
      </c>
    </row>
    <row r="405" spans="1:9" x14ac:dyDescent="0.25">
      <c r="A405" s="57">
        <v>151</v>
      </c>
      <c r="B405" s="58">
        <f>PRRAS!C416</f>
        <v>404</v>
      </c>
      <c r="C405" s="58">
        <f>PRRAS!D416</f>
        <v>5882436</v>
      </c>
      <c r="D405" s="58">
        <f>PRRAS!E416</f>
        <v>6457790</v>
      </c>
      <c r="E405" s="58">
        <v>0</v>
      </c>
      <c r="F405" s="58">
        <v>0</v>
      </c>
      <c r="G405" s="59">
        <f t="shared" si="12"/>
        <v>7594398.4640000006</v>
      </c>
      <c r="H405" s="59">
        <f t="shared" si="13"/>
        <v>0</v>
      </c>
      <c r="I405" s="60">
        <v>0</v>
      </c>
    </row>
    <row r="406" spans="1:9" x14ac:dyDescent="0.25">
      <c r="A406" s="57">
        <v>151</v>
      </c>
      <c r="B406" s="58">
        <f>PRRAS!C417</f>
        <v>405</v>
      </c>
      <c r="C406" s="58">
        <f>PRRAS!D417</f>
        <v>47745</v>
      </c>
      <c r="D406" s="58">
        <f>PRRAS!E417</f>
        <v>35574</v>
      </c>
      <c r="E406" s="58">
        <v>0</v>
      </c>
      <c r="F406" s="58">
        <v>0</v>
      </c>
      <c r="G406" s="59">
        <f t="shared" si="12"/>
        <v>48151.665000000001</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0</v>
      </c>
      <c r="D408" s="58">
        <f>PRRAS!E419</f>
        <v>39880</v>
      </c>
      <c r="E408" s="58">
        <v>0</v>
      </c>
      <c r="F408" s="58">
        <v>0</v>
      </c>
      <c r="G408" s="59">
        <f t="shared" si="12"/>
        <v>32462.319999999996</v>
      </c>
      <c r="H408" s="59">
        <f t="shared" si="13"/>
        <v>0</v>
      </c>
      <c r="I408" s="60">
        <v>0</v>
      </c>
    </row>
    <row r="409" spans="1:9" x14ac:dyDescent="0.25">
      <c r="A409" s="57">
        <v>151</v>
      </c>
      <c r="B409" s="58">
        <f>PRRAS!C420</f>
        <v>408</v>
      </c>
      <c r="C409" s="58">
        <f>PRRAS!D420</f>
        <v>7866</v>
      </c>
      <c r="D409" s="58">
        <f>PRRAS!E420</f>
        <v>0</v>
      </c>
      <c r="E409" s="58">
        <v>0</v>
      </c>
      <c r="F409" s="58">
        <v>0</v>
      </c>
      <c r="G409" s="59">
        <f t="shared" si="12"/>
        <v>3209.328</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5930181</v>
      </c>
      <c r="D630" s="58">
        <f>PRRAS!E642</f>
        <v>6493364</v>
      </c>
      <c r="E630" s="58">
        <v>0</v>
      </c>
      <c r="F630" s="58">
        <v>0</v>
      </c>
      <c r="G630" s="59">
        <f t="shared" si="18"/>
        <v>11898735.761</v>
      </c>
      <c r="H630" s="59">
        <f t="shared" si="19"/>
        <v>0</v>
      </c>
      <c r="I630" s="60">
        <v>0</v>
      </c>
    </row>
    <row r="631" spans="1:9" x14ac:dyDescent="0.25">
      <c r="A631" s="57">
        <v>151</v>
      </c>
      <c r="B631" s="58">
        <f>PRRAS!C643</f>
        <v>630</v>
      </c>
      <c r="C631" s="58">
        <f>PRRAS!D643</f>
        <v>5882436</v>
      </c>
      <c r="D631" s="58">
        <f>PRRAS!E643</f>
        <v>6457790</v>
      </c>
      <c r="E631" s="58">
        <v>0</v>
      </c>
      <c r="F631" s="58">
        <v>0</v>
      </c>
      <c r="G631" s="59">
        <f t="shared" si="18"/>
        <v>11842750.08</v>
      </c>
      <c r="H631" s="59">
        <f t="shared" si="19"/>
        <v>0</v>
      </c>
      <c r="I631" s="60">
        <v>0</v>
      </c>
    </row>
    <row r="632" spans="1:9" x14ac:dyDescent="0.25">
      <c r="A632" s="57">
        <v>151</v>
      </c>
      <c r="B632" s="58">
        <f>PRRAS!C644</f>
        <v>631</v>
      </c>
      <c r="C632" s="58">
        <f>PRRAS!D644</f>
        <v>47745</v>
      </c>
      <c r="D632" s="58">
        <f>PRRAS!E644</f>
        <v>35574</v>
      </c>
      <c r="E632" s="58">
        <v>0</v>
      </c>
      <c r="F632" s="58">
        <v>0</v>
      </c>
      <c r="G632" s="59">
        <f t="shared" si="18"/>
        <v>75021.483000000007</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0</v>
      </c>
      <c r="D634" s="58">
        <f>PRRAS!E646</f>
        <v>39880</v>
      </c>
      <c r="E634" s="58">
        <v>0</v>
      </c>
      <c r="F634" s="58">
        <v>0</v>
      </c>
      <c r="G634" s="59">
        <f t="shared" si="18"/>
        <v>50488.08</v>
      </c>
      <c r="H634" s="59">
        <f t="shared" si="19"/>
        <v>0</v>
      </c>
      <c r="I634" s="60">
        <v>0</v>
      </c>
    </row>
    <row r="635" spans="1:9" x14ac:dyDescent="0.25">
      <c r="A635" s="57">
        <v>151</v>
      </c>
      <c r="B635" s="58">
        <f>PRRAS!C647</f>
        <v>634</v>
      </c>
      <c r="C635" s="58">
        <f>PRRAS!D647</f>
        <v>7866</v>
      </c>
      <c r="D635" s="58">
        <f>PRRAS!E647</f>
        <v>0</v>
      </c>
      <c r="E635" s="58">
        <v>0</v>
      </c>
      <c r="F635" s="58">
        <v>0</v>
      </c>
      <c r="G635" s="59">
        <f t="shared" si="18"/>
        <v>4987.0439999999999</v>
      </c>
      <c r="H635" s="59">
        <f t="shared" si="19"/>
        <v>0</v>
      </c>
      <c r="I635" s="60">
        <v>0</v>
      </c>
    </row>
    <row r="636" spans="1:9" x14ac:dyDescent="0.25">
      <c r="A636" s="57">
        <v>151</v>
      </c>
      <c r="B636" s="58">
        <f>PRRAS!C648</f>
        <v>635</v>
      </c>
      <c r="C636" s="58">
        <f>PRRAS!D648</f>
        <v>39879</v>
      </c>
      <c r="D636" s="58">
        <f>PRRAS!E648</f>
        <v>75454</v>
      </c>
      <c r="E636" s="58">
        <v>0</v>
      </c>
      <c r="F636" s="58">
        <v>0</v>
      </c>
      <c r="G636" s="59">
        <f t="shared" si="18"/>
        <v>121149.745</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427930</v>
      </c>
      <c r="D638" s="58">
        <f>PRRAS!E650</f>
        <v>429780</v>
      </c>
      <c r="E638" s="58">
        <v>0</v>
      </c>
      <c r="F638" s="58">
        <v>0</v>
      </c>
      <c r="G638" s="59">
        <f t="shared" si="18"/>
        <v>820131.13</v>
      </c>
      <c r="H638" s="59">
        <f t="shared" si="19"/>
        <v>0</v>
      </c>
      <c r="I638" s="60">
        <v>0</v>
      </c>
    </row>
    <row r="639" spans="1:9" x14ac:dyDescent="0.25">
      <c r="A639" s="57">
        <v>151</v>
      </c>
      <c r="B639" s="58">
        <f>PRRAS!C652</f>
        <v>638</v>
      </c>
      <c r="C639" s="58">
        <f>PRRAS!D652</f>
        <v>1552</v>
      </c>
      <c r="D639" s="58">
        <f>PRRAS!E652</f>
        <v>2631</v>
      </c>
      <c r="E639" s="58">
        <v>0</v>
      </c>
      <c r="F639" s="58">
        <v>0</v>
      </c>
      <c r="G639" s="59">
        <f t="shared" si="18"/>
        <v>4347.3320000000003</v>
      </c>
      <c r="H639" s="59">
        <f t="shared" si="19"/>
        <v>0</v>
      </c>
      <c r="I639" s="60">
        <v>0</v>
      </c>
    </row>
    <row r="640" spans="1:9" x14ac:dyDescent="0.25">
      <c r="A640" s="57">
        <v>151</v>
      </c>
      <c r="B640" s="58">
        <f>PRRAS!C653</f>
        <v>639</v>
      </c>
      <c r="C640" s="58">
        <f>PRRAS!D653</f>
        <v>134940</v>
      </c>
      <c r="D640" s="58">
        <f>PRRAS!E653</f>
        <v>96957</v>
      </c>
      <c r="E640" s="58">
        <v>0</v>
      </c>
      <c r="F640" s="58">
        <v>0</v>
      </c>
      <c r="G640" s="59">
        <f t="shared" si="18"/>
        <v>210137.70600000001</v>
      </c>
      <c r="H640" s="59">
        <f t="shared" si="19"/>
        <v>0</v>
      </c>
      <c r="I640" s="60">
        <v>0</v>
      </c>
    </row>
    <row r="641" spans="1:9" x14ac:dyDescent="0.25">
      <c r="A641" s="57">
        <v>151</v>
      </c>
      <c r="B641" s="58">
        <f>PRRAS!C654</f>
        <v>640</v>
      </c>
      <c r="C641" s="58">
        <f>PRRAS!D654</f>
        <v>133861</v>
      </c>
      <c r="D641" s="58">
        <f>PRRAS!E654</f>
        <v>94986</v>
      </c>
      <c r="E641" s="58">
        <v>0</v>
      </c>
      <c r="F641" s="58">
        <v>0</v>
      </c>
      <c r="G641" s="59">
        <f t="shared" si="18"/>
        <v>207253.12</v>
      </c>
      <c r="H641" s="59">
        <f t="shared" si="19"/>
        <v>0</v>
      </c>
      <c r="I641" s="60">
        <v>0</v>
      </c>
    </row>
    <row r="642" spans="1:9" x14ac:dyDescent="0.25">
      <c r="A642" s="57">
        <v>151</v>
      </c>
      <c r="B642" s="58">
        <f>PRRAS!C655</f>
        <v>641</v>
      </c>
      <c r="C642" s="58">
        <f>PRRAS!D655</f>
        <v>2631</v>
      </c>
      <c r="D642" s="58">
        <f>PRRAS!E655</f>
        <v>4602</v>
      </c>
      <c r="E642" s="58">
        <v>0</v>
      </c>
      <c r="F642" s="58">
        <v>0</v>
      </c>
      <c r="G642" s="59">
        <f t="shared" ref="G642:G705" si="20">(B642/1000)*(C642*1+D642*2)</f>
        <v>7586.2350000000006</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48</v>
      </c>
      <c r="D644" s="58">
        <f>PRRAS!E657</f>
        <v>48</v>
      </c>
      <c r="E644" s="58">
        <v>0</v>
      </c>
      <c r="F644" s="58">
        <v>0</v>
      </c>
      <c r="G644" s="59">
        <f t="shared" si="20"/>
        <v>92.591999999999999</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42</v>
      </c>
      <c r="D646" s="58">
        <f>PRRAS!E659</f>
        <v>42</v>
      </c>
      <c r="E646" s="58">
        <v>0</v>
      </c>
      <c r="F646" s="58">
        <v>0</v>
      </c>
      <c r="G646" s="59">
        <f t="shared" si="20"/>
        <v>81.27</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12528</v>
      </c>
      <c r="D659" s="58">
        <f>PRRAS!E672</f>
        <v>7314</v>
      </c>
      <c r="E659" s="58">
        <v>0</v>
      </c>
      <c r="F659" s="58">
        <v>0</v>
      </c>
      <c r="G659" s="59">
        <f t="shared" si="20"/>
        <v>17868.648000000001</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4886906</v>
      </c>
      <c r="D665" s="58">
        <f>PRRAS!E678</f>
        <v>5108722</v>
      </c>
      <c r="E665" s="58">
        <v>0</v>
      </c>
      <c r="F665" s="58">
        <v>0</v>
      </c>
      <c r="G665" s="59">
        <f t="shared" si="20"/>
        <v>10029288.4</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69806</v>
      </c>
      <c r="D669" s="58">
        <f>PRRAS!E682</f>
        <v>20000</v>
      </c>
      <c r="E669" s="58">
        <v>0</v>
      </c>
      <c r="F669" s="58">
        <v>0</v>
      </c>
      <c r="G669" s="59">
        <f t="shared" si="20"/>
        <v>73350.40800000001</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0</v>
      </c>
      <c r="D685" s="58">
        <f>PRRAS!E698</f>
        <v>0</v>
      </c>
      <c r="E685" s="58">
        <v>0</v>
      </c>
      <c r="F685" s="58">
        <v>0</v>
      </c>
      <c r="G685" s="59">
        <f t="shared" si="20"/>
        <v>0</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4317</v>
      </c>
      <c r="E687" s="58">
        <v>0</v>
      </c>
      <c r="F687" s="58">
        <v>0</v>
      </c>
      <c r="G687" s="59">
        <f t="shared" si="20"/>
        <v>5922.9240000000009</v>
      </c>
      <c r="H687" s="59">
        <f t="shared" si="21"/>
        <v>0</v>
      </c>
      <c r="I687" s="60">
        <v>0</v>
      </c>
    </row>
    <row r="688" spans="1:9" x14ac:dyDescent="0.25">
      <c r="A688" s="57">
        <v>151</v>
      </c>
      <c r="B688" s="58">
        <f>PRRAS!C701</f>
        <v>687</v>
      </c>
      <c r="C688" s="58">
        <f>PRRAS!D701</f>
        <v>10473</v>
      </c>
      <c r="D688" s="58">
        <f>PRRAS!E701</f>
        <v>0</v>
      </c>
      <c r="E688" s="58">
        <v>0</v>
      </c>
      <c r="F688" s="58">
        <v>0</v>
      </c>
      <c r="G688" s="59">
        <f t="shared" si="20"/>
        <v>7194.9510000000009</v>
      </c>
      <c r="H688" s="59">
        <f t="shared" si="21"/>
        <v>0</v>
      </c>
      <c r="I688" s="60">
        <v>0</v>
      </c>
    </row>
    <row r="689" spans="1:9" x14ac:dyDescent="0.25">
      <c r="A689" s="57">
        <v>151</v>
      </c>
      <c r="B689" s="58">
        <f>PRRAS!C702</f>
        <v>688</v>
      </c>
      <c r="C689" s="58">
        <f>PRRAS!D702</f>
        <v>7189</v>
      </c>
      <c r="D689" s="58">
        <f>PRRAS!E702</f>
        <v>7188</v>
      </c>
      <c r="E689" s="58">
        <v>0</v>
      </c>
      <c r="F689" s="58">
        <v>0</v>
      </c>
      <c r="G689" s="59">
        <f t="shared" si="20"/>
        <v>14836.72</v>
      </c>
      <c r="H689" s="59">
        <f t="shared" si="21"/>
        <v>0</v>
      </c>
      <c r="I689" s="60">
        <v>0</v>
      </c>
    </row>
    <row r="690" spans="1:9" x14ac:dyDescent="0.25">
      <c r="A690" s="57">
        <v>151</v>
      </c>
      <c r="B690" s="58">
        <f>PRRAS!C703</f>
        <v>689</v>
      </c>
      <c r="C690" s="58">
        <f>PRRAS!D703</f>
        <v>134111</v>
      </c>
      <c r="D690" s="58">
        <f>PRRAS!E703</f>
        <v>192715</v>
      </c>
      <c r="E690" s="58">
        <v>0</v>
      </c>
      <c r="F690" s="58">
        <v>0</v>
      </c>
      <c r="G690" s="59">
        <f t="shared" si="20"/>
        <v>357963.74899999995</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11203</v>
      </c>
      <c r="D692" s="58">
        <f>PRRAS!E705</f>
        <v>9187</v>
      </c>
      <c r="E692" s="58">
        <v>0</v>
      </c>
      <c r="F692" s="58">
        <v>0</v>
      </c>
      <c r="G692" s="59">
        <f t="shared" si="20"/>
        <v>20437.706999999999</v>
      </c>
      <c r="H692" s="59">
        <f t="shared" si="21"/>
        <v>0</v>
      </c>
      <c r="I692" s="60">
        <v>0</v>
      </c>
    </row>
    <row r="693" spans="1:9" x14ac:dyDescent="0.25">
      <c r="A693" s="57">
        <v>151</v>
      </c>
      <c r="B693" s="58">
        <f>PRRAS!C706</f>
        <v>692</v>
      </c>
      <c r="C693" s="58">
        <f>PRRAS!D706</f>
        <v>13359</v>
      </c>
      <c r="D693" s="58">
        <f>PRRAS!E706</f>
        <v>7941</v>
      </c>
      <c r="E693" s="58">
        <v>0</v>
      </c>
      <c r="F693" s="58">
        <v>0</v>
      </c>
      <c r="G693" s="59">
        <f t="shared" si="20"/>
        <v>20234.771999999997</v>
      </c>
      <c r="H693" s="59">
        <f t="shared" si="21"/>
        <v>0</v>
      </c>
      <c r="I693" s="60">
        <v>0</v>
      </c>
    </row>
    <row r="694" spans="1:9" x14ac:dyDescent="0.25">
      <c r="A694" s="57">
        <v>151</v>
      </c>
      <c r="B694" s="58">
        <f>PRRAS!C707</f>
        <v>693</v>
      </c>
      <c r="C694" s="58">
        <f>PRRAS!D707</f>
        <v>36224</v>
      </c>
      <c r="D694" s="58">
        <f>PRRAS!E707</f>
        <v>2090</v>
      </c>
      <c r="E694" s="58">
        <v>0</v>
      </c>
      <c r="F694" s="58">
        <v>0</v>
      </c>
      <c r="G694" s="59">
        <f t="shared" si="20"/>
        <v>27999.971999999998</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13515441</v>
      </c>
      <c r="D977" s="63">
        <f>Bil!E12</f>
        <v>13625647</v>
      </c>
      <c r="E977" s="63">
        <v>0</v>
      </c>
      <c r="F977" s="63">
        <v>0</v>
      </c>
      <c r="G977" s="64">
        <f t="shared" ref="G977:G1040" si="32">B977/1000*C977+B977/500*D977</f>
        <v>40766.735000000001</v>
      </c>
      <c r="H977" s="64">
        <f t="shared" si="31"/>
        <v>0</v>
      </c>
      <c r="I977" s="65"/>
    </row>
    <row r="978" spans="1:9" x14ac:dyDescent="0.25">
      <c r="A978" s="57">
        <v>152</v>
      </c>
      <c r="B978" s="58">
        <f>Bil!C13</f>
        <v>2</v>
      </c>
      <c r="C978" s="58">
        <f>Bil!D13</f>
        <v>12954854</v>
      </c>
      <c r="D978" s="58">
        <f>Bil!E13</f>
        <v>13028196</v>
      </c>
      <c r="E978" s="58">
        <v>0</v>
      </c>
      <c r="F978" s="58">
        <v>0</v>
      </c>
      <c r="G978" s="59">
        <f t="shared" si="32"/>
        <v>78022.491999999998</v>
      </c>
      <c r="H978" s="59">
        <f t="shared" si="31"/>
        <v>0</v>
      </c>
      <c r="I978" s="60"/>
    </row>
    <row r="979" spans="1:9" x14ac:dyDescent="0.25">
      <c r="A979" s="57">
        <v>152</v>
      </c>
      <c r="B979" s="58">
        <f>Bil!C14</f>
        <v>3</v>
      </c>
      <c r="C979" s="58">
        <f>Bil!D14</f>
        <v>19231</v>
      </c>
      <c r="D979" s="58">
        <f>Bil!E14</f>
        <v>19231</v>
      </c>
      <c r="E979" s="58">
        <v>0</v>
      </c>
      <c r="F979" s="58">
        <v>0</v>
      </c>
      <c r="G979" s="59">
        <f t="shared" si="32"/>
        <v>173.07900000000001</v>
      </c>
      <c r="H979" s="59">
        <f t="shared" si="31"/>
        <v>0</v>
      </c>
      <c r="I979" s="60"/>
    </row>
    <row r="980" spans="1:9" x14ac:dyDescent="0.25">
      <c r="A980" s="57">
        <v>152</v>
      </c>
      <c r="B980" s="58">
        <f>Bil!C15</f>
        <v>4</v>
      </c>
      <c r="C980" s="58">
        <f>Bil!D15</f>
        <v>11897</v>
      </c>
      <c r="D980" s="58">
        <f>Bil!E15</f>
        <v>11897</v>
      </c>
      <c r="E980" s="58">
        <v>0</v>
      </c>
      <c r="F980" s="58">
        <v>0</v>
      </c>
      <c r="G980" s="59">
        <f t="shared" si="32"/>
        <v>142.76400000000001</v>
      </c>
      <c r="H980" s="59">
        <f t="shared" si="31"/>
        <v>0</v>
      </c>
      <c r="I980" s="60"/>
    </row>
    <row r="981" spans="1:9" x14ac:dyDescent="0.25">
      <c r="A981" s="57">
        <v>152</v>
      </c>
      <c r="B981" s="58">
        <f>Bil!C16</f>
        <v>5</v>
      </c>
      <c r="C981" s="58">
        <f>Bil!D16</f>
        <v>26006</v>
      </c>
      <c r="D981" s="58">
        <f>Bil!E16</f>
        <v>26006</v>
      </c>
      <c r="E981" s="58">
        <v>0</v>
      </c>
      <c r="F981" s="58">
        <v>0</v>
      </c>
      <c r="G981" s="59">
        <f t="shared" si="32"/>
        <v>390.09000000000003</v>
      </c>
      <c r="H981" s="59">
        <f t="shared" si="31"/>
        <v>0</v>
      </c>
      <c r="I981" s="60"/>
    </row>
    <row r="982" spans="1:9" x14ac:dyDescent="0.25">
      <c r="A982" s="57">
        <v>152</v>
      </c>
      <c r="B982" s="58">
        <f>Bil!C17</f>
        <v>6</v>
      </c>
      <c r="C982" s="58">
        <f>Bil!D17</f>
        <v>18672</v>
      </c>
      <c r="D982" s="58">
        <f>Bil!E17</f>
        <v>18672</v>
      </c>
      <c r="E982" s="58">
        <v>0</v>
      </c>
      <c r="F982" s="58">
        <v>0</v>
      </c>
      <c r="G982" s="59">
        <f t="shared" si="32"/>
        <v>336.096</v>
      </c>
      <c r="H982" s="59">
        <f t="shared" si="31"/>
        <v>0</v>
      </c>
      <c r="I982" s="60"/>
    </row>
    <row r="983" spans="1:9" x14ac:dyDescent="0.25">
      <c r="A983" s="57">
        <v>152</v>
      </c>
      <c r="B983" s="58">
        <f>Bil!C18</f>
        <v>7</v>
      </c>
      <c r="C983" s="58">
        <f>Bil!D18</f>
        <v>12935623</v>
      </c>
      <c r="D983" s="58">
        <f>Bil!E18</f>
        <v>13008965</v>
      </c>
      <c r="E983" s="58">
        <v>0</v>
      </c>
      <c r="F983" s="58">
        <v>0</v>
      </c>
      <c r="G983" s="59">
        <f t="shared" si="32"/>
        <v>272674.87100000004</v>
      </c>
      <c r="H983" s="59">
        <f t="shared" si="31"/>
        <v>0</v>
      </c>
      <c r="I983" s="60"/>
    </row>
    <row r="984" spans="1:9" x14ac:dyDescent="0.25">
      <c r="A984" s="57">
        <v>152</v>
      </c>
      <c r="B984" s="58">
        <f>Bil!C19</f>
        <v>8</v>
      </c>
      <c r="C984" s="58">
        <f>Bil!D19</f>
        <v>12332844</v>
      </c>
      <c r="D984" s="58">
        <f>Bil!E19</f>
        <v>12277567</v>
      </c>
      <c r="E984" s="58">
        <v>0</v>
      </c>
      <c r="F984" s="58">
        <v>0</v>
      </c>
      <c r="G984" s="59">
        <f t="shared" si="32"/>
        <v>295103.82400000002</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15954498</v>
      </c>
      <c r="D986" s="58">
        <f>Bil!E21</f>
        <v>16109423</v>
      </c>
      <c r="E986" s="58">
        <v>0</v>
      </c>
      <c r="F986" s="58">
        <v>0</v>
      </c>
      <c r="G986" s="59">
        <f t="shared" si="32"/>
        <v>481733.44000000006</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298206</v>
      </c>
      <c r="D988" s="58">
        <f>Bil!E23</f>
        <v>298206</v>
      </c>
      <c r="E988" s="58">
        <v>0</v>
      </c>
      <c r="F988" s="58">
        <v>0</v>
      </c>
      <c r="G988" s="59">
        <f t="shared" si="32"/>
        <v>10735.416000000001</v>
      </c>
      <c r="H988" s="59">
        <f t="shared" si="31"/>
        <v>0</v>
      </c>
      <c r="I988" s="60"/>
    </row>
    <row r="989" spans="1:9" x14ac:dyDescent="0.25">
      <c r="A989" s="57">
        <v>152</v>
      </c>
      <c r="B989" s="58">
        <f>Bil!C24</f>
        <v>13</v>
      </c>
      <c r="C989" s="58">
        <f>Bil!D24</f>
        <v>3919860</v>
      </c>
      <c r="D989" s="58">
        <f>Bil!E24</f>
        <v>4130062</v>
      </c>
      <c r="E989" s="58">
        <v>0</v>
      </c>
      <c r="F989" s="58">
        <v>0</v>
      </c>
      <c r="G989" s="59">
        <f t="shared" si="32"/>
        <v>158339.79199999999</v>
      </c>
      <c r="H989" s="59">
        <f t="shared" si="31"/>
        <v>0</v>
      </c>
      <c r="I989" s="60"/>
    </row>
    <row r="990" spans="1:9" x14ac:dyDescent="0.25">
      <c r="A990" s="57">
        <v>152</v>
      </c>
      <c r="B990" s="58">
        <f>Bil!C25</f>
        <v>14</v>
      </c>
      <c r="C990" s="58">
        <f>Bil!D25</f>
        <v>257013</v>
      </c>
      <c r="D990" s="58">
        <f>Bil!E25</f>
        <v>298854</v>
      </c>
      <c r="E990" s="58">
        <v>0</v>
      </c>
      <c r="F990" s="58">
        <v>0</v>
      </c>
      <c r="G990" s="59">
        <f t="shared" si="32"/>
        <v>11966.094000000001</v>
      </c>
      <c r="H990" s="59">
        <f t="shared" si="31"/>
        <v>0</v>
      </c>
      <c r="I990" s="60"/>
    </row>
    <row r="991" spans="1:9" x14ac:dyDescent="0.25">
      <c r="A991" s="57">
        <v>152</v>
      </c>
      <c r="B991" s="58">
        <f>Bil!C26</f>
        <v>15</v>
      </c>
      <c r="C991" s="58">
        <f>Bil!D26</f>
        <v>1421779</v>
      </c>
      <c r="D991" s="58">
        <f>Bil!E26</f>
        <v>1510823</v>
      </c>
      <c r="E991" s="58">
        <v>0</v>
      </c>
      <c r="F991" s="58">
        <v>0</v>
      </c>
      <c r="G991" s="59">
        <f t="shared" si="32"/>
        <v>66651.375</v>
      </c>
      <c r="H991" s="59">
        <f t="shared" si="31"/>
        <v>0</v>
      </c>
      <c r="I991" s="60"/>
    </row>
    <row r="992" spans="1:9" x14ac:dyDescent="0.25">
      <c r="A992" s="57">
        <v>152</v>
      </c>
      <c r="B992" s="58">
        <f>Bil!C27</f>
        <v>16</v>
      </c>
      <c r="C992" s="58">
        <f>Bil!D27</f>
        <v>18585</v>
      </c>
      <c r="D992" s="58">
        <f>Bil!E27</f>
        <v>16612</v>
      </c>
      <c r="E992" s="58">
        <v>0</v>
      </c>
      <c r="F992" s="58">
        <v>0</v>
      </c>
      <c r="G992" s="59">
        <f t="shared" si="32"/>
        <v>828.94400000000007</v>
      </c>
      <c r="H992" s="59">
        <f t="shared" si="31"/>
        <v>0</v>
      </c>
      <c r="I992" s="60"/>
    </row>
    <row r="993" spans="1:9" x14ac:dyDescent="0.25">
      <c r="A993" s="57">
        <v>152</v>
      </c>
      <c r="B993" s="58">
        <f>Bil!C28</f>
        <v>17</v>
      </c>
      <c r="C993" s="58">
        <f>Bil!D28</f>
        <v>103909</v>
      </c>
      <c r="D993" s="58">
        <f>Bil!E28</f>
        <v>111109</v>
      </c>
      <c r="E993" s="58">
        <v>0</v>
      </c>
      <c r="F993" s="58">
        <v>0</v>
      </c>
      <c r="G993" s="59">
        <f t="shared" si="32"/>
        <v>5544.1590000000006</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19489</v>
      </c>
      <c r="D995" s="58">
        <f>Bil!E30</f>
        <v>19489</v>
      </c>
      <c r="E995" s="58">
        <v>0</v>
      </c>
      <c r="F995" s="58">
        <v>0</v>
      </c>
      <c r="G995" s="59">
        <f t="shared" si="32"/>
        <v>1110.873</v>
      </c>
      <c r="H995" s="59">
        <f t="shared" si="31"/>
        <v>0</v>
      </c>
      <c r="I995" s="60"/>
    </row>
    <row r="996" spans="1:9" x14ac:dyDescent="0.25">
      <c r="A996" s="57">
        <v>152</v>
      </c>
      <c r="B996" s="58">
        <f>Bil!C31</f>
        <v>20</v>
      </c>
      <c r="C996" s="58">
        <f>Bil!D31</f>
        <v>45322</v>
      </c>
      <c r="D996" s="58">
        <f>Bil!E31</f>
        <v>45322</v>
      </c>
      <c r="E996" s="58">
        <v>0</v>
      </c>
      <c r="F996" s="58">
        <v>0</v>
      </c>
      <c r="G996" s="59">
        <f t="shared" si="32"/>
        <v>2719.32</v>
      </c>
      <c r="H996" s="59">
        <f t="shared" si="31"/>
        <v>0</v>
      </c>
      <c r="I996" s="60"/>
    </row>
    <row r="997" spans="1:9" x14ac:dyDescent="0.25">
      <c r="A997" s="57">
        <v>152</v>
      </c>
      <c r="B997" s="58">
        <f>Bil!C32</f>
        <v>21</v>
      </c>
      <c r="C997" s="58">
        <f>Bil!D32</f>
        <v>394005</v>
      </c>
      <c r="D997" s="58">
        <f>Bil!E32</f>
        <v>383245</v>
      </c>
      <c r="E997" s="58">
        <v>0</v>
      </c>
      <c r="F997" s="58">
        <v>0</v>
      </c>
      <c r="G997" s="59">
        <f t="shared" si="32"/>
        <v>24370.395000000004</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1746076</v>
      </c>
      <c r="D999" s="58">
        <f>Bil!E34</f>
        <v>1787746</v>
      </c>
      <c r="E999" s="58">
        <v>0</v>
      </c>
      <c r="F999" s="58">
        <v>0</v>
      </c>
      <c r="G999" s="59">
        <f t="shared" si="32"/>
        <v>122396.06399999998</v>
      </c>
      <c r="H999" s="59">
        <f t="shared" si="31"/>
        <v>0</v>
      </c>
      <c r="I999" s="60"/>
    </row>
    <row r="1000" spans="1:9" x14ac:dyDescent="0.25">
      <c r="A1000" s="57">
        <v>152</v>
      </c>
      <c r="B1000" s="58">
        <f>Bil!C35</f>
        <v>24</v>
      </c>
      <c r="C1000" s="58">
        <f>Bil!D35</f>
        <v>8882</v>
      </c>
      <c r="D1000" s="58">
        <f>Bil!E35</f>
        <v>8415</v>
      </c>
      <c r="E1000" s="58">
        <v>0</v>
      </c>
      <c r="F1000" s="58">
        <v>0</v>
      </c>
      <c r="G1000" s="59">
        <f t="shared" si="32"/>
        <v>617.08799999999997</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9350</v>
      </c>
      <c r="D1003" s="58">
        <f>Bil!E38</f>
        <v>9350</v>
      </c>
      <c r="E1003" s="58">
        <v>0</v>
      </c>
      <c r="F1003" s="58">
        <v>0</v>
      </c>
      <c r="G1003" s="59">
        <f t="shared" si="32"/>
        <v>757.34999999999991</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468</v>
      </c>
      <c r="D1005" s="58">
        <f>Bil!E40</f>
        <v>935</v>
      </c>
      <c r="E1005" s="58">
        <v>0</v>
      </c>
      <c r="F1005" s="58">
        <v>0</v>
      </c>
      <c r="G1005" s="59">
        <f t="shared" si="32"/>
        <v>67.802000000000007</v>
      </c>
      <c r="H1005" s="59">
        <f t="shared" si="31"/>
        <v>0</v>
      </c>
      <c r="I1005" s="60"/>
    </row>
    <row r="1006" spans="1:9" x14ac:dyDescent="0.25">
      <c r="A1006" s="57">
        <v>152</v>
      </c>
      <c r="B1006" s="58">
        <f>Bil!C41</f>
        <v>30</v>
      </c>
      <c r="C1006" s="58">
        <f>Bil!D41</f>
        <v>183862</v>
      </c>
      <c r="D1006" s="58">
        <f>Bil!E41</f>
        <v>202357</v>
      </c>
      <c r="E1006" s="58">
        <v>0</v>
      </c>
      <c r="F1006" s="58">
        <v>0</v>
      </c>
      <c r="G1006" s="59">
        <f t="shared" si="32"/>
        <v>17657.28</v>
      </c>
      <c r="H1006" s="59">
        <f t="shared" si="31"/>
        <v>0</v>
      </c>
      <c r="I1006" s="60"/>
    </row>
    <row r="1007" spans="1:9" x14ac:dyDescent="0.25">
      <c r="A1007" s="57">
        <v>152</v>
      </c>
      <c r="B1007" s="58">
        <f>Bil!C42</f>
        <v>31</v>
      </c>
      <c r="C1007" s="58">
        <f>Bil!D42</f>
        <v>183862</v>
      </c>
      <c r="D1007" s="58">
        <f>Bil!E42</f>
        <v>202357</v>
      </c>
      <c r="E1007" s="58">
        <v>0</v>
      </c>
      <c r="F1007" s="58">
        <v>0</v>
      </c>
      <c r="G1007" s="59">
        <f t="shared" si="32"/>
        <v>18245.856</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153022</v>
      </c>
      <c r="D1016" s="58">
        <f>Bil!E51</f>
        <v>221772</v>
      </c>
      <c r="E1016" s="58">
        <v>0</v>
      </c>
      <c r="F1016" s="58">
        <v>0</v>
      </c>
      <c r="G1016" s="59">
        <f t="shared" si="32"/>
        <v>23862.640000000003</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272523</v>
      </c>
      <c r="D1020" s="58">
        <f>Bil!E55</f>
        <v>341273</v>
      </c>
      <c r="E1020" s="58">
        <v>0</v>
      </c>
      <c r="F1020" s="58">
        <v>0</v>
      </c>
      <c r="G1020" s="59">
        <f t="shared" si="32"/>
        <v>42023.035999999993</v>
      </c>
      <c r="H1020" s="59">
        <f t="shared" si="31"/>
        <v>0</v>
      </c>
      <c r="I1020" s="60"/>
    </row>
    <row r="1021" spans="1:9" x14ac:dyDescent="0.25">
      <c r="A1021" s="57">
        <v>152</v>
      </c>
      <c r="B1021" s="58">
        <f>Bil!C56</f>
        <v>45</v>
      </c>
      <c r="C1021" s="58">
        <f>Bil!D56</f>
        <v>119501</v>
      </c>
      <c r="D1021" s="58">
        <f>Bil!E56</f>
        <v>119501</v>
      </c>
      <c r="E1021" s="58">
        <v>0</v>
      </c>
      <c r="F1021" s="58">
        <v>0</v>
      </c>
      <c r="G1021" s="59">
        <f t="shared" si="32"/>
        <v>16132.635</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268730</v>
      </c>
      <c r="D1025" s="58">
        <f>Bil!E60</f>
        <v>275790</v>
      </c>
      <c r="E1025" s="58">
        <v>0</v>
      </c>
      <c r="F1025" s="58">
        <v>0</v>
      </c>
      <c r="G1025" s="59">
        <f t="shared" si="32"/>
        <v>40195.19</v>
      </c>
      <c r="H1025" s="59">
        <f t="shared" si="31"/>
        <v>0</v>
      </c>
      <c r="I1025" s="60"/>
    </row>
    <row r="1026" spans="1:9" x14ac:dyDescent="0.25">
      <c r="A1026" s="57">
        <v>152</v>
      </c>
      <c r="B1026" s="58">
        <f>Bil!C61</f>
        <v>50</v>
      </c>
      <c r="C1026" s="58">
        <f>Bil!D61</f>
        <v>268730</v>
      </c>
      <c r="D1026" s="58">
        <f>Bil!E61</f>
        <v>275790</v>
      </c>
      <c r="E1026" s="58">
        <v>0</v>
      </c>
      <c r="F1026" s="58">
        <v>0</v>
      </c>
      <c r="G1026" s="59">
        <f t="shared" si="32"/>
        <v>41015.5</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560587</v>
      </c>
      <c r="D1039" s="58">
        <f>Bil!E74</f>
        <v>597451</v>
      </c>
      <c r="E1039" s="58">
        <v>0</v>
      </c>
      <c r="F1039" s="58">
        <v>0</v>
      </c>
      <c r="G1039" s="59">
        <f t="shared" si="32"/>
        <v>110595.807</v>
      </c>
      <c r="H1039" s="59">
        <f t="shared" si="33"/>
        <v>0</v>
      </c>
      <c r="I1039" s="60"/>
    </row>
    <row r="1040" spans="1:9" x14ac:dyDescent="0.25">
      <c r="A1040" s="57">
        <v>152</v>
      </c>
      <c r="B1040" s="58">
        <f>Bil!C75</f>
        <v>64</v>
      </c>
      <c r="C1040" s="58">
        <f>Bil!D75</f>
        <v>2631</v>
      </c>
      <c r="D1040" s="58">
        <f>Bil!E75</f>
        <v>4602</v>
      </c>
      <c r="E1040" s="58">
        <v>0</v>
      </c>
      <c r="F1040" s="58">
        <v>0</v>
      </c>
      <c r="G1040" s="59">
        <f t="shared" si="32"/>
        <v>757.44</v>
      </c>
      <c r="H1040" s="59">
        <f t="shared" si="33"/>
        <v>0</v>
      </c>
      <c r="I1040" s="60"/>
    </row>
    <row r="1041" spans="1:9" x14ac:dyDescent="0.25">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0</v>
      </c>
      <c r="D1043" s="58">
        <f>Bil!E78</f>
        <v>0</v>
      </c>
      <c r="E1043" s="58">
        <v>0</v>
      </c>
      <c r="F1043" s="58">
        <v>0</v>
      </c>
      <c r="G1043" s="59">
        <f t="shared" si="34"/>
        <v>0</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2631</v>
      </c>
      <c r="D1047" s="58">
        <f>Bil!E82</f>
        <v>4602</v>
      </c>
      <c r="E1047" s="58">
        <v>0</v>
      </c>
      <c r="F1047" s="58">
        <v>0</v>
      </c>
      <c r="G1047" s="59">
        <f t="shared" si="34"/>
        <v>840.28499999999985</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8492</v>
      </c>
      <c r="E1049" s="58">
        <v>0</v>
      </c>
      <c r="F1049" s="58">
        <v>0</v>
      </c>
      <c r="G1049" s="59">
        <f t="shared" si="34"/>
        <v>1239.8319999999999</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8492</v>
      </c>
      <c r="E1056" s="58">
        <v>0</v>
      </c>
      <c r="F1056" s="58">
        <v>0</v>
      </c>
      <c r="G1056" s="59">
        <f t="shared" si="34"/>
        <v>1358.72</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130026</v>
      </c>
      <c r="D1116" s="58">
        <f>Bil!E151</f>
        <v>154577</v>
      </c>
      <c r="E1116" s="58">
        <v>0</v>
      </c>
      <c r="F1116" s="58">
        <v>0</v>
      </c>
      <c r="G1116" s="59">
        <f t="shared" si="36"/>
        <v>61485.200000000012</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31000</v>
      </c>
      <c r="D1129" s="58">
        <f>Bil!E164</f>
        <v>26000</v>
      </c>
      <c r="E1129" s="58">
        <v>0</v>
      </c>
      <c r="F1129" s="58">
        <v>0</v>
      </c>
      <c r="G1129" s="59">
        <f t="shared" si="36"/>
        <v>12699</v>
      </c>
      <c r="H1129" s="59">
        <f t="shared" si="35"/>
        <v>0</v>
      </c>
      <c r="I1129" s="60"/>
    </row>
    <row r="1130" spans="1:9" x14ac:dyDescent="0.25">
      <c r="A1130" s="57">
        <v>152</v>
      </c>
      <c r="B1130" s="58">
        <f>Bil!C165</f>
        <v>154</v>
      </c>
      <c r="C1130" s="58">
        <f>Bil!D165</f>
        <v>99026</v>
      </c>
      <c r="D1130" s="58">
        <f>Bil!E165</f>
        <v>128577</v>
      </c>
      <c r="E1130" s="58">
        <v>0</v>
      </c>
      <c r="F1130" s="58">
        <v>0</v>
      </c>
      <c r="G1130" s="59">
        <f t="shared" si="36"/>
        <v>54851.72</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427930</v>
      </c>
      <c r="D1134" s="58">
        <f>Bil!E169</f>
        <v>429780</v>
      </c>
      <c r="E1134" s="58">
        <v>0</v>
      </c>
      <c r="F1134" s="58">
        <v>0</v>
      </c>
      <c r="G1134" s="59">
        <f t="shared" si="36"/>
        <v>203423.42</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427930</v>
      </c>
      <c r="D1137" s="58">
        <f>Bil!E172</f>
        <v>429780</v>
      </c>
      <c r="E1137" s="58">
        <v>0</v>
      </c>
      <c r="F1137" s="58">
        <v>0</v>
      </c>
      <c r="G1137" s="59">
        <f t="shared" si="36"/>
        <v>207285.89</v>
      </c>
      <c r="H1137" s="59">
        <f t="shared" si="35"/>
        <v>0</v>
      </c>
      <c r="I1137" s="60"/>
    </row>
    <row r="1138" spans="1:9" x14ac:dyDescent="0.25">
      <c r="A1138" s="57">
        <v>152</v>
      </c>
      <c r="B1138" s="58">
        <f>Bil!C173</f>
        <v>162</v>
      </c>
      <c r="C1138" s="58">
        <f>Bil!D173</f>
        <v>13515441</v>
      </c>
      <c r="D1138" s="58">
        <f>Bil!E173</f>
        <v>13625646</v>
      </c>
      <c r="E1138" s="58">
        <v>0</v>
      </c>
      <c r="F1138" s="58">
        <v>0</v>
      </c>
      <c r="G1138" s="59">
        <f t="shared" si="36"/>
        <v>6604210.7460000012</v>
      </c>
      <c r="H1138" s="59">
        <f t="shared" si="35"/>
        <v>0</v>
      </c>
      <c r="I1138" s="60"/>
    </row>
    <row r="1139" spans="1:9" x14ac:dyDescent="0.25">
      <c r="A1139" s="57">
        <v>152</v>
      </c>
      <c r="B1139" s="58">
        <f>Bil!C174</f>
        <v>163</v>
      </c>
      <c r="C1139" s="58">
        <f>Bil!D174</f>
        <v>438867</v>
      </c>
      <c r="D1139" s="58">
        <f>Bil!E174</f>
        <v>445156</v>
      </c>
      <c r="E1139" s="58">
        <v>0</v>
      </c>
      <c r="F1139" s="58">
        <v>0</v>
      </c>
      <c r="G1139" s="59">
        <f t="shared" si="36"/>
        <v>216656.177</v>
      </c>
      <c r="H1139" s="59">
        <f t="shared" si="35"/>
        <v>0</v>
      </c>
      <c r="I1139" s="60"/>
    </row>
    <row r="1140" spans="1:9" x14ac:dyDescent="0.25">
      <c r="A1140" s="57">
        <v>152</v>
      </c>
      <c r="B1140" s="58">
        <f>Bil!C175</f>
        <v>164</v>
      </c>
      <c r="C1140" s="58">
        <f>Bil!D175</f>
        <v>438867</v>
      </c>
      <c r="D1140" s="58">
        <f>Bil!E175</f>
        <v>445156</v>
      </c>
      <c r="E1140" s="58">
        <v>0</v>
      </c>
      <c r="F1140" s="58">
        <v>0</v>
      </c>
      <c r="G1140" s="59">
        <f t="shared" si="36"/>
        <v>217985.35600000003</v>
      </c>
      <c r="H1140" s="59">
        <f t="shared" si="35"/>
        <v>0</v>
      </c>
      <c r="I1140" s="60"/>
    </row>
    <row r="1141" spans="1:9" x14ac:dyDescent="0.25">
      <c r="A1141" s="57">
        <v>152</v>
      </c>
      <c r="B1141" s="58">
        <f>Bil!C176</f>
        <v>165</v>
      </c>
      <c r="C1141" s="58">
        <f>Bil!D176</f>
        <v>403292</v>
      </c>
      <c r="D1141" s="58">
        <f>Bil!E176</f>
        <v>411402</v>
      </c>
      <c r="E1141" s="58">
        <v>0</v>
      </c>
      <c r="F1141" s="58">
        <v>0</v>
      </c>
      <c r="G1141" s="59">
        <f t="shared" si="36"/>
        <v>202305.84000000003</v>
      </c>
      <c r="H1141" s="59">
        <f t="shared" si="35"/>
        <v>0</v>
      </c>
      <c r="I1141" s="60"/>
    </row>
    <row r="1142" spans="1:9" x14ac:dyDescent="0.25">
      <c r="A1142" s="57">
        <v>152</v>
      </c>
      <c r="B1142" s="58">
        <f>Bil!C177</f>
        <v>166</v>
      </c>
      <c r="C1142" s="58">
        <f>Bil!D177</f>
        <v>35278</v>
      </c>
      <c r="D1142" s="58">
        <f>Bil!E177</f>
        <v>20800</v>
      </c>
      <c r="E1142" s="58">
        <v>0</v>
      </c>
      <c r="F1142" s="58">
        <v>0</v>
      </c>
      <c r="G1142" s="59">
        <f t="shared" si="36"/>
        <v>12761.748</v>
      </c>
      <c r="H1142" s="59">
        <f t="shared" si="35"/>
        <v>0</v>
      </c>
      <c r="I1142" s="60"/>
    </row>
    <row r="1143" spans="1:9" x14ac:dyDescent="0.25">
      <c r="A1143" s="57">
        <v>152</v>
      </c>
      <c r="B1143" s="58">
        <f>Bil!C178</f>
        <v>167</v>
      </c>
      <c r="C1143" s="58">
        <f>Bil!D178</f>
        <v>62</v>
      </c>
      <c r="D1143" s="58">
        <f>Bil!E178</f>
        <v>62</v>
      </c>
      <c r="E1143" s="58">
        <v>0</v>
      </c>
      <c r="F1143" s="58">
        <v>0</v>
      </c>
      <c r="G1143" s="59">
        <f t="shared" si="36"/>
        <v>31.062000000000005</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62</v>
      </c>
      <c r="D1146" s="58">
        <f>Bil!E181</f>
        <v>62</v>
      </c>
      <c r="E1146" s="58">
        <v>0</v>
      </c>
      <c r="F1146" s="58">
        <v>0</v>
      </c>
      <c r="G1146" s="59">
        <f t="shared" si="36"/>
        <v>31.620000000000005</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235</v>
      </c>
      <c r="D1150" s="58">
        <f>Bil!E185</f>
        <v>12892</v>
      </c>
      <c r="E1150" s="58">
        <v>0</v>
      </c>
      <c r="F1150" s="58">
        <v>0</v>
      </c>
      <c r="G1150" s="59">
        <f t="shared" si="36"/>
        <v>4527.3059999999996</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13076574</v>
      </c>
      <c r="D1199" s="58">
        <f>Bil!E234</f>
        <v>13180490</v>
      </c>
      <c r="E1199" s="58">
        <v>0</v>
      </c>
      <c r="F1199" s="58">
        <v>0</v>
      </c>
      <c r="G1199" s="59">
        <f t="shared" si="38"/>
        <v>8794574.5419999994</v>
      </c>
      <c r="H1199" s="59">
        <f t="shared" si="37"/>
        <v>0</v>
      </c>
      <c r="I1199" s="60"/>
    </row>
    <row r="1200" spans="1:9" x14ac:dyDescent="0.25">
      <c r="A1200" s="57">
        <v>152</v>
      </c>
      <c r="B1200" s="58">
        <f>Bil!C235</f>
        <v>224</v>
      </c>
      <c r="C1200" s="58">
        <f>Bil!D235</f>
        <v>13005695</v>
      </c>
      <c r="D1200" s="58">
        <f>Bil!E235</f>
        <v>13079036</v>
      </c>
      <c r="E1200" s="58">
        <v>0</v>
      </c>
      <c r="F1200" s="58">
        <v>0</v>
      </c>
      <c r="G1200" s="59">
        <f t="shared" si="38"/>
        <v>8772683.8080000002</v>
      </c>
      <c r="H1200" s="59">
        <f t="shared" si="37"/>
        <v>0</v>
      </c>
      <c r="I1200" s="60"/>
    </row>
    <row r="1201" spans="1:9" x14ac:dyDescent="0.25">
      <c r="A1201" s="57">
        <v>152</v>
      </c>
      <c r="B1201" s="58">
        <f>Bil!C236</f>
        <v>225</v>
      </c>
      <c r="C1201" s="58">
        <f>Bil!D236</f>
        <v>13005695</v>
      </c>
      <c r="D1201" s="58">
        <f>Bil!E236</f>
        <v>13079036</v>
      </c>
      <c r="E1201" s="58">
        <v>0</v>
      </c>
      <c r="F1201" s="58">
        <v>0</v>
      </c>
      <c r="G1201" s="59">
        <f t="shared" si="38"/>
        <v>8811847.5749999993</v>
      </c>
      <c r="H1201" s="59">
        <f t="shared" si="37"/>
        <v>0</v>
      </c>
      <c r="I1201" s="60"/>
    </row>
    <row r="1202" spans="1:9" x14ac:dyDescent="0.25">
      <c r="A1202" s="57">
        <v>152</v>
      </c>
      <c r="B1202" s="58">
        <f>Bil!C237</f>
        <v>226</v>
      </c>
      <c r="C1202" s="58">
        <f>Bil!D237</f>
        <v>12634589</v>
      </c>
      <c r="D1202" s="58">
        <f>Bil!E237</f>
        <v>12605099</v>
      </c>
      <c r="E1202" s="58">
        <v>0</v>
      </c>
      <c r="F1202" s="58">
        <v>0</v>
      </c>
      <c r="G1202" s="59">
        <f t="shared" si="38"/>
        <v>8552921.8619999997</v>
      </c>
      <c r="H1202" s="59">
        <f t="shared" si="37"/>
        <v>0</v>
      </c>
      <c r="I1202" s="60"/>
    </row>
    <row r="1203" spans="1:9" x14ac:dyDescent="0.25">
      <c r="A1203" s="57">
        <v>152</v>
      </c>
      <c r="B1203" s="58">
        <f>Bil!C238</f>
        <v>227</v>
      </c>
      <c r="C1203" s="58">
        <f>Bil!D238</f>
        <v>371106</v>
      </c>
      <c r="D1203" s="58">
        <f>Bil!E238</f>
        <v>473937</v>
      </c>
      <c r="E1203" s="58">
        <v>0</v>
      </c>
      <c r="F1203" s="58">
        <v>0</v>
      </c>
      <c r="G1203" s="59">
        <f t="shared" si="38"/>
        <v>299408.46000000002</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130604</v>
      </c>
      <c r="D1208" s="58">
        <f>Bil!E243</f>
        <v>366234</v>
      </c>
      <c r="E1208" s="58">
        <v>0</v>
      </c>
      <c r="F1208" s="58">
        <v>0</v>
      </c>
      <c r="G1208" s="59">
        <f t="shared" si="38"/>
        <v>200232.704</v>
      </c>
      <c r="H1208" s="59">
        <f t="shared" si="37"/>
        <v>0</v>
      </c>
      <c r="I1208" s="60"/>
    </row>
    <row r="1209" spans="1:9" x14ac:dyDescent="0.25">
      <c r="A1209" s="57">
        <v>152</v>
      </c>
      <c r="B1209" s="58">
        <f>Bil!C244</f>
        <v>233</v>
      </c>
      <c r="C1209" s="58">
        <f>Bil!D244</f>
        <v>130604</v>
      </c>
      <c r="D1209" s="58">
        <f>Bil!E244</f>
        <v>366234</v>
      </c>
      <c r="E1209" s="58">
        <v>0</v>
      </c>
      <c r="F1209" s="58">
        <v>0</v>
      </c>
      <c r="G1209" s="59">
        <f t="shared" si="38"/>
        <v>201095.77600000001</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90725</v>
      </c>
      <c r="D1212" s="58">
        <f>Bil!E247</f>
        <v>290780</v>
      </c>
      <c r="E1212" s="58">
        <v>0</v>
      </c>
      <c r="F1212" s="58">
        <v>0</v>
      </c>
      <c r="G1212" s="59">
        <f t="shared" si="38"/>
        <v>158659.26</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90725</v>
      </c>
      <c r="D1214" s="58">
        <f>Bil!E249</f>
        <v>290780</v>
      </c>
      <c r="E1214" s="58">
        <v>0</v>
      </c>
      <c r="F1214" s="58">
        <v>0</v>
      </c>
      <c r="G1214" s="59">
        <f t="shared" si="38"/>
        <v>160003.82999999999</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31000</v>
      </c>
      <c r="D1216" s="58">
        <f>Bil!E251</f>
        <v>26000</v>
      </c>
      <c r="E1216" s="58">
        <v>0</v>
      </c>
      <c r="F1216" s="58">
        <v>0</v>
      </c>
      <c r="G1216" s="59">
        <f t="shared" si="38"/>
        <v>19920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155000</v>
      </c>
      <c r="E1220" s="58">
        <v>0</v>
      </c>
      <c r="F1220" s="58">
        <v>0</v>
      </c>
      <c r="G1220" s="59">
        <f t="shared" si="38"/>
        <v>75640</v>
      </c>
      <c r="H1220" s="59">
        <f t="shared" si="39"/>
        <v>0</v>
      </c>
      <c r="I1220" s="60"/>
    </row>
    <row r="1221" spans="1:9" x14ac:dyDescent="0.25">
      <c r="A1221" s="57">
        <v>152</v>
      </c>
      <c r="B1221" s="58">
        <f>Bil!C256</f>
        <v>245</v>
      </c>
      <c r="C1221" s="58">
        <f>Bil!D256</f>
        <v>0</v>
      </c>
      <c r="D1221" s="58">
        <f>Bil!E256</f>
        <v>155000</v>
      </c>
      <c r="E1221" s="58">
        <v>0</v>
      </c>
      <c r="F1221" s="58">
        <v>0</v>
      </c>
      <c r="G1221" s="59">
        <f t="shared" si="38"/>
        <v>75950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130026</v>
      </c>
      <c r="D1224" s="58">
        <f>Bil!E260</f>
        <v>154577</v>
      </c>
      <c r="E1224" s="58">
        <v>0</v>
      </c>
      <c r="F1224" s="58">
        <v>0</v>
      </c>
      <c r="G1224" s="59">
        <f t="shared" si="38"/>
        <v>108916.64</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8492</v>
      </c>
      <c r="E1228" s="58">
        <v>0</v>
      </c>
      <c r="F1228" s="58">
        <v>0</v>
      </c>
      <c r="G1228" s="59">
        <f t="shared" si="38"/>
        <v>4279.9679999999998</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10937</v>
      </c>
      <c r="D1251" s="58">
        <f>Bil!E287</f>
        <v>16007</v>
      </c>
      <c r="E1251" s="58">
        <v>0</v>
      </c>
      <c r="F1251" s="58">
        <v>0</v>
      </c>
      <c r="G1251" s="59">
        <f t="shared" si="40"/>
        <v>11811.525000000001</v>
      </c>
      <c r="H1251" s="59">
        <f t="shared" si="39"/>
        <v>0</v>
      </c>
      <c r="I1251" s="60"/>
    </row>
    <row r="1252" spans="1:9" x14ac:dyDescent="0.25">
      <c r="A1252" s="57">
        <v>152</v>
      </c>
      <c r="B1252" s="58">
        <f>Bil!C288</f>
        <v>276</v>
      </c>
      <c r="C1252" s="58">
        <f>Bil!D288</f>
        <v>427930</v>
      </c>
      <c r="D1252" s="58">
        <f>Bil!E288</f>
        <v>429149</v>
      </c>
      <c r="E1252" s="58">
        <v>0</v>
      </c>
      <c r="F1252" s="58">
        <v>0</v>
      </c>
      <c r="G1252" s="59">
        <f t="shared" si="40"/>
        <v>354998.92800000001</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235</v>
      </c>
      <c r="D1262" s="58">
        <f>Bil!E298</f>
        <v>12892</v>
      </c>
      <c r="E1262" s="58">
        <v>0</v>
      </c>
      <c r="F1262" s="58">
        <v>0</v>
      </c>
      <c r="G1262" s="59">
        <f t="shared" si="40"/>
        <v>7441.4339999999993</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5882436</v>
      </c>
      <c r="D1396" s="58">
        <f>RasF!E121</f>
        <v>6457790</v>
      </c>
      <c r="E1396" s="58">
        <v>0</v>
      </c>
      <c r="F1396" s="58">
        <v>0</v>
      </c>
      <c r="G1396" s="59">
        <f t="shared" si="44"/>
        <v>2067781.76</v>
      </c>
      <c r="H1396" s="59">
        <f t="shared" si="43"/>
        <v>0</v>
      </c>
      <c r="I1396" s="60"/>
    </row>
    <row r="1397" spans="1:9" x14ac:dyDescent="0.25">
      <c r="A1397" s="57">
        <v>154</v>
      </c>
      <c r="B1397" s="58">
        <f>RasF!C122</f>
        <v>111</v>
      </c>
      <c r="C1397" s="58">
        <f>RasF!D122</f>
        <v>0</v>
      </c>
      <c r="D1397" s="58">
        <f>RasF!E122</f>
        <v>0</v>
      </c>
      <c r="E1397" s="58">
        <v>0</v>
      </c>
      <c r="F1397" s="58">
        <v>0</v>
      </c>
      <c r="G1397" s="59">
        <f t="shared" si="44"/>
        <v>0</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0</v>
      </c>
      <c r="D1399" s="58">
        <f>RasF!E124</f>
        <v>0</v>
      </c>
      <c r="E1399" s="58">
        <v>0</v>
      </c>
      <c r="F1399" s="58">
        <v>0</v>
      </c>
      <c r="G1399" s="59">
        <f t="shared" si="44"/>
        <v>0</v>
      </c>
      <c r="H1399" s="59">
        <f t="shared" si="43"/>
        <v>0</v>
      </c>
      <c r="I1399" s="60"/>
    </row>
    <row r="1400" spans="1:9" x14ac:dyDescent="0.25">
      <c r="A1400" s="57">
        <v>154</v>
      </c>
      <c r="B1400" s="58">
        <f>RasF!C125</f>
        <v>114</v>
      </c>
      <c r="C1400" s="58">
        <f>RasF!D125</f>
        <v>5882436</v>
      </c>
      <c r="D1400" s="58">
        <f>RasF!E125</f>
        <v>6457790</v>
      </c>
      <c r="E1400" s="58">
        <v>0</v>
      </c>
      <c r="F1400" s="58">
        <v>0</v>
      </c>
      <c r="G1400" s="59">
        <f t="shared" si="44"/>
        <v>2142973.824</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5882436</v>
      </c>
      <c r="D1402" s="58">
        <f>RasF!E127</f>
        <v>6457790</v>
      </c>
      <c r="E1402" s="58">
        <v>0</v>
      </c>
      <c r="F1402" s="58">
        <v>0</v>
      </c>
      <c r="G1402" s="59">
        <f t="shared" si="44"/>
        <v>2180569.8560000001</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5882436</v>
      </c>
      <c r="D1423" s="67">
        <f>RasF!E148</f>
        <v>6457790</v>
      </c>
      <c r="E1423" s="67">
        <v>0</v>
      </c>
      <c r="F1423" s="67">
        <v>0</v>
      </c>
      <c r="G1423" s="68">
        <f t="shared" si="44"/>
        <v>2575328.1920000003</v>
      </c>
      <c r="H1423" s="68">
        <f t="shared" si="45"/>
        <v>0</v>
      </c>
      <c r="I1423" s="69"/>
    </row>
    <row r="1424" spans="1:9" x14ac:dyDescent="0.25">
      <c r="A1424" s="62">
        <v>156</v>
      </c>
      <c r="B1424" s="63">
        <f>PVRIO!C12</f>
        <v>1</v>
      </c>
      <c r="C1424" s="70">
        <f>PVRIO!D12</f>
        <v>94820</v>
      </c>
      <c r="D1424" s="70">
        <f>PVRIO!E12</f>
        <v>12850</v>
      </c>
      <c r="E1424" s="70">
        <v>0</v>
      </c>
      <c r="F1424" s="70">
        <v>0</v>
      </c>
      <c r="G1424" s="64">
        <f t="shared" si="44"/>
        <v>120.52000000000001</v>
      </c>
      <c r="H1424" s="64">
        <f t="shared" si="45"/>
        <v>0</v>
      </c>
      <c r="I1424" s="65">
        <v>0</v>
      </c>
    </row>
    <row r="1425" spans="1:9" x14ac:dyDescent="0.25">
      <c r="A1425" s="57">
        <v>156</v>
      </c>
      <c r="B1425" s="58">
        <f>PVRIO!C13</f>
        <v>2</v>
      </c>
      <c r="C1425" s="61">
        <f>PVRIO!D13</f>
        <v>0</v>
      </c>
      <c r="D1425" s="61">
        <f>PVRIO!E13</f>
        <v>12850</v>
      </c>
      <c r="E1425" s="61">
        <v>0</v>
      </c>
      <c r="F1425" s="61">
        <v>0</v>
      </c>
      <c r="G1425" s="59">
        <f t="shared" ref="G1425:G1467" si="46">B1425/1000*C1425+B1425/500*D1425</f>
        <v>51.4</v>
      </c>
      <c r="H1425" s="59">
        <f t="shared" si="45"/>
        <v>0</v>
      </c>
      <c r="I1425" s="60">
        <v>0</v>
      </c>
    </row>
    <row r="1426" spans="1:9" x14ac:dyDescent="0.25">
      <c r="A1426" s="57">
        <v>156</v>
      </c>
      <c r="B1426" s="58">
        <f>PVRIO!C14</f>
        <v>3</v>
      </c>
      <c r="C1426" s="61">
        <f>PVRIO!D14</f>
        <v>0</v>
      </c>
      <c r="D1426" s="61">
        <f>PVRIO!E14</f>
        <v>12850</v>
      </c>
      <c r="E1426" s="61">
        <v>0</v>
      </c>
      <c r="F1426" s="61">
        <v>0</v>
      </c>
      <c r="G1426" s="59">
        <f t="shared" si="46"/>
        <v>77.100000000000009</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12850</v>
      </c>
      <c r="E1428" s="61">
        <v>0</v>
      </c>
      <c r="F1428" s="61">
        <v>0</v>
      </c>
      <c r="G1428" s="59">
        <f t="shared" si="46"/>
        <v>128.5</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94820</v>
      </c>
      <c r="D1441" s="61">
        <f>PVRIO!E29</f>
        <v>0</v>
      </c>
      <c r="E1441" s="61">
        <v>0</v>
      </c>
      <c r="F1441" s="61">
        <v>0</v>
      </c>
      <c r="G1441" s="59">
        <f t="shared" si="46"/>
        <v>1706.7599999999998</v>
      </c>
      <c r="H1441" s="59">
        <f t="shared" si="45"/>
        <v>0</v>
      </c>
      <c r="I1441" s="60">
        <v>0</v>
      </c>
    </row>
    <row r="1442" spans="1:9" x14ac:dyDescent="0.25">
      <c r="A1442" s="57">
        <v>156</v>
      </c>
      <c r="B1442" s="58">
        <f>PVRIO!C30</f>
        <v>19</v>
      </c>
      <c r="C1442" s="61">
        <f>PVRIO!D30</f>
        <v>94820</v>
      </c>
      <c r="D1442" s="61">
        <f>PVRIO!E30</f>
        <v>0</v>
      </c>
      <c r="E1442" s="61">
        <v>0</v>
      </c>
      <c r="F1442" s="61">
        <v>0</v>
      </c>
      <c r="G1442" s="59">
        <f t="shared" si="46"/>
        <v>1801.58</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94820</v>
      </c>
      <c r="D1444" s="61">
        <f>PVRIO!E32</f>
        <v>0</v>
      </c>
      <c r="E1444" s="61">
        <v>0</v>
      </c>
      <c r="F1444" s="61">
        <v>0</v>
      </c>
      <c r="G1444" s="59">
        <f t="shared" si="46"/>
        <v>1991.22</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438867</v>
      </c>
      <c r="D1468" s="70"/>
      <c r="E1468" s="70">
        <v>0</v>
      </c>
      <c r="F1468" s="70">
        <v>0</v>
      </c>
      <c r="G1468" s="64">
        <f t="shared" ref="G1468:G1499" si="51">B1468/1000*C1468</f>
        <v>438.86700000000002</v>
      </c>
      <c r="H1468" s="64">
        <f t="shared" ref="H1468:H1499" si="52">ABS(C1468-ROUND(C1468,0))</f>
        <v>0</v>
      </c>
      <c r="I1468" s="65"/>
    </row>
    <row r="1469" spans="1:9" x14ac:dyDescent="0.25">
      <c r="A1469" s="73">
        <v>159</v>
      </c>
      <c r="B1469" s="61">
        <f>Obv!C13</f>
        <v>2</v>
      </c>
      <c r="C1469" s="61">
        <f>Obv!D13</f>
        <v>6545200</v>
      </c>
      <c r="D1469" s="61">
        <v>0</v>
      </c>
      <c r="E1469" s="61">
        <v>0</v>
      </c>
      <c r="F1469" s="61">
        <v>0</v>
      </c>
      <c r="G1469" s="59">
        <f t="shared" si="51"/>
        <v>13090.4</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6254420</v>
      </c>
      <c r="D1471" s="61">
        <v>0</v>
      </c>
      <c r="E1471" s="61">
        <v>0</v>
      </c>
      <c r="F1471" s="61">
        <v>0</v>
      </c>
      <c r="G1471" s="59">
        <f t="shared" si="51"/>
        <v>25017.68</v>
      </c>
      <c r="H1471" s="59">
        <f t="shared" si="52"/>
        <v>0</v>
      </c>
      <c r="I1471" s="60"/>
    </row>
    <row r="1472" spans="1:9" x14ac:dyDescent="0.25">
      <c r="A1472" s="73">
        <v>159</v>
      </c>
      <c r="B1472" s="61">
        <f>Obv!C16</f>
        <v>5</v>
      </c>
      <c r="C1472" s="61">
        <f>Obv!D16</f>
        <v>5127867</v>
      </c>
      <c r="D1472" s="61">
        <v>0</v>
      </c>
      <c r="E1472" s="61">
        <v>0</v>
      </c>
      <c r="F1472" s="61">
        <v>0</v>
      </c>
      <c r="G1472" s="59">
        <f t="shared" si="51"/>
        <v>25639.334999999999</v>
      </c>
      <c r="H1472" s="59">
        <f t="shared" si="52"/>
        <v>0</v>
      </c>
      <c r="I1472" s="60"/>
    </row>
    <row r="1473" spans="1:9" x14ac:dyDescent="0.25">
      <c r="A1473" s="73">
        <v>159</v>
      </c>
      <c r="B1473" s="61">
        <f>Obv!C17</f>
        <v>6</v>
      </c>
      <c r="C1473" s="61">
        <f>Obv!D17</f>
        <v>1048736</v>
      </c>
      <c r="D1473" s="61">
        <v>0</v>
      </c>
      <c r="E1473" s="61">
        <v>0</v>
      </c>
      <c r="F1473" s="61">
        <v>0</v>
      </c>
      <c r="G1473" s="59">
        <f t="shared" si="51"/>
        <v>6292.4160000000002</v>
      </c>
      <c r="H1473" s="59">
        <f t="shared" si="52"/>
        <v>0</v>
      </c>
      <c r="I1473" s="60"/>
    </row>
    <row r="1474" spans="1:9" x14ac:dyDescent="0.25">
      <c r="A1474" s="73">
        <v>159</v>
      </c>
      <c r="B1474" s="61">
        <f>Obv!C18</f>
        <v>7</v>
      </c>
      <c r="C1474" s="61">
        <f>Obv!D18</f>
        <v>750</v>
      </c>
      <c r="D1474" s="61">
        <v>0</v>
      </c>
      <c r="E1474" s="61">
        <v>0</v>
      </c>
      <c r="F1474" s="61">
        <v>0</v>
      </c>
      <c r="G1474" s="59">
        <f t="shared" si="51"/>
        <v>5.25</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77067</v>
      </c>
      <c r="D1478" s="61">
        <v>0</v>
      </c>
      <c r="E1478" s="61">
        <v>0</v>
      </c>
      <c r="F1478" s="61">
        <v>0</v>
      </c>
      <c r="G1478" s="59">
        <f t="shared" si="51"/>
        <v>847.73699999999997</v>
      </c>
      <c r="H1478" s="59">
        <f t="shared" si="52"/>
        <v>0</v>
      </c>
      <c r="I1478" s="60"/>
    </row>
    <row r="1479" spans="1:9" x14ac:dyDescent="0.25">
      <c r="A1479" s="73">
        <v>159</v>
      </c>
      <c r="B1479" s="61">
        <f>Obv!C23</f>
        <v>12</v>
      </c>
      <c r="C1479" s="61">
        <f>Obv!D23</f>
        <v>290780</v>
      </c>
      <c r="D1479" s="61">
        <v>0</v>
      </c>
      <c r="E1479" s="61">
        <v>0</v>
      </c>
      <c r="F1479" s="61">
        <v>0</v>
      </c>
      <c r="G1479" s="59">
        <f t="shared" si="51"/>
        <v>3489.36</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6538911</v>
      </c>
      <c r="D1486" s="61">
        <v>0</v>
      </c>
      <c r="E1486" s="61">
        <v>0</v>
      </c>
      <c r="F1486" s="61">
        <v>0</v>
      </c>
      <c r="G1486" s="59">
        <f t="shared" si="51"/>
        <v>124239.30899999999</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6248131</v>
      </c>
      <c r="D1488" s="61">
        <v>0</v>
      </c>
      <c r="E1488" s="61">
        <v>0</v>
      </c>
      <c r="F1488" s="61">
        <v>0</v>
      </c>
      <c r="G1488" s="59">
        <f t="shared" si="51"/>
        <v>131210.75100000002</v>
      </c>
      <c r="H1488" s="59">
        <f t="shared" si="52"/>
        <v>0</v>
      </c>
      <c r="I1488" s="60"/>
    </row>
    <row r="1489" spans="1:9" x14ac:dyDescent="0.25">
      <c r="A1489" s="73">
        <v>159</v>
      </c>
      <c r="B1489" s="61">
        <f>Obv!C33</f>
        <v>22</v>
      </c>
      <c r="C1489" s="61">
        <f>Obv!D33</f>
        <v>5119757</v>
      </c>
      <c r="D1489" s="61">
        <v>0</v>
      </c>
      <c r="E1489" s="61">
        <v>0</v>
      </c>
      <c r="F1489" s="61">
        <v>0</v>
      </c>
      <c r="G1489" s="59">
        <f t="shared" si="51"/>
        <v>112634.65399999999</v>
      </c>
      <c r="H1489" s="59">
        <f t="shared" si="52"/>
        <v>0</v>
      </c>
      <c r="I1489" s="60"/>
    </row>
    <row r="1490" spans="1:9" x14ac:dyDescent="0.25">
      <c r="A1490" s="73">
        <v>159</v>
      </c>
      <c r="B1490" s="61">
        <f>Obv!C34</f>
        <v>23</v>
      </c>
      <c r="C1490" s="61">
        <f>Obv!D34</f>
        <v>1063214</v>
      </c>
      <c r="D1490" s="61">
        <v>0</v>
      </c>
      <c r="E1490" s="61">
        <v>0</v>
      </c>
      <c r="F1490" s="61">
        <v>0</v>
      </c>
      <c r="G1490" s="59">
        <f t="shared" si="51"/>
        <v>24453.921999999999</v>
      </c>
      <c r="H1490" s="59">
        <f t="shared" si="52"/>
        <v>0</v>
      </c>
      <c r="I1490" s="60"/>
    </row>
    <row r="1491" spans="1:9" x14ac:dyDescent="0.25">
      <c r="A1491" s="73">
        <v>159</v>
      </c>
      <c r="B1491" s="61">
        <f>Obv!C35</f>
        <v>24</v>
      </c>
      <c r="C1491" s="61">
        <f>Obv!D35</f>
        <v>750</v>
      </c>
      <c r="D1491" s="61">
        <v>0</v>
      </c>
      <c r="E1491" s="61">
        <v>0</v>
      </c>
      <c r="F1491" s="61">
        <v>0</v>
      </c>
      <c r="G1491" s="59">
        <f t="shared" si="51"/>
        <v>18</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64410</v>
      </c>
      <c r="D1495" s="61">
        <v>0</v>
      </c>
      <c r="E1495" s="61">
        <v>0</v>
      </c>
      <c r="F1495" s="61">
        <v>0</v>
      </c>
      <c r="G1495" s="59">
        <f t="shared" si="51"/>
        <v>1803.48</v>
      </c>
      <c r="H1495" s="59">
        <f t="shared" si="52"/>
        <v>0</v>
      </c>
      <c r="I1495" s="60"/>
    </row>
    <row r="1496" spans="1:9" x14ac:dyDescent="0.25">
      <c r="A1496" s="73">
        <v>159</v>
      </c>
      <c r="B1496" s="61">
        <f>Obv!C40</f>
        <v>29</v>
      </c>
      <c r="C1496" s="61">
        <f>Obv!D40</f>
        <v>290780</v>
      </c>
      <c r="D1496" s="61">
        <v>0</v>
      </c>
      <c r="E1496" s="61">
        <v>0</v>
      </c>
      <c r="F1496" s="61">
        <v>0</v>
      </c>
      <c r="G1496" s="59">
        <f t="shared" si="51"/>
        <v>8432.6200000000008</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445156</v>
      </c>
      <c r="D1503" s="61">
        <v>0</v>
      </c>
      <c r="E1503" s="61">
        <v>0</v>
      </c>
      <c r="F1503" s="61">
        <v>0</v>
      </c>
      <c r="G1503" s="59">
        <f t="shared" si="53"/>
        <v>16025.615999999998</v>
      </c>
      <c r="H1503" s="59">
        <f t="shared" si="54"/>
        <v>0</v>
      </c>
      <c r="I1503" s="60"/>
    </row>
    <row r="1504" spans="1:9" x14ac:dyDescent="0.25">
      <c r="A1504" s="73">
        <v>159</v>
      </c>
      <c r="B1504" s="61">
        <f>Obv!C48</f>
        <v>37</v>
      </c>
      <c r="C1504" s="61">
        <f>Obv!D48</f>
        <v>16007</v>
      </c>
      <c r="D1504" s="61">
        <v>0</v>
      </c>
      <c r="E1504" s="61">
        <v>0</v>
      </c>
      <c r="F1504" s="61">
        <v>0</v>
      </c>
      <c r="G1504" s="59">
        <f t="shared" si="53"/>
        <v>592.25900000000001</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16007</v>
      </c>
      <c r="D1510" s="61">
        <v>0</v>
      </c>
      <c r="E1510" s="61">
        <v>0</v>
      </c>
      <c r="F1510" s="61">
        <v>0</v>
      </c>
      <c r="G1510" s="59">
        <f t="shared" si="53"/>
        <v>688.30099999999993</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16007</v>
      </c>
      <c r="D1516" s="61">
        <v>0</v>
      </c>
      <c r="E1516" s="61">
        <v>0</v>
      </c>
      <c r="F1516" s="61">
        <v>0</v>
      </c>
      <c r="G1516" s="59">
        <f t="shared" si="53"/>
        <v>784.34300000000007</v>
      </c>
      <c r="H1516" s="59">
        <f t="shared" si="54"/>
        <v>0</v>
      </c>
      <c r="I1516" s="60"/>
    </row>
    <row r="1517" spans="1:9" x14ac:dyDescent="0.25">
      <c r="A1517" s="73">
        <v>159</v>
      </c>
      <c r="B1517" s="61">
        <f>Obv!C61</f>
        <v>50</v>
      </c>
      <c r="C1517" s="61">
        <f>Obv!D61</f>
        <v>16007</v>
      </c>
      <c r="D1517" s="61">
        <v>0</v>
      </c>
      <c r="E1517" s="61">
        <v>0</v>
      </c>
      <c r="F1517" s="61">
        <v>0</v>
      </c>
      <c r="G1517" s="59">
        <f t="shared" si="53"/>
        <v>800.35</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429149</v>
      </c>
      <c r="D1557" s="61">
        <v>0</v>
      </c>
      <c r="E1557" s="61">
        <v>0</v>
      </c>
      <c r="F1557" s="61">
        <v>0</v>
      </c>
      <c r="G1557" s="59">
        <f t="shared" si="55"/>
        <v>38623.409999999996</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429149</v>
      </c>
      <c r="D1559" s="61">
        <v>0</v>
      </c>
      <c r="E1559" s="61">
        <v>0</v>
      </c>
      <c r="F1559" s="61">
        <v>0</v>
      </c>
      <c r="G1559" s="59">
        <f t="shared" si="55"/>
        <v>39481.707999999999</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0999999999999996"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4.9"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4.9"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4.9"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4.9"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6" activePane="bottomLeft" state="frozen"/>
      <selection pane="bottomLeft" activeCell="H29" sqref="H29:K29"/>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2" t="s">
        <v>1561</v>
      </c>
      <c r="B1" s="363"/>
      <c r="C1" s="353" t="s">
        <v>2063</v>
      </c>
      <c r="D1" s="353"/>
      <c r="E1" s="353" t="s">
        <v>2064</v>
      </c>
      <c r="F1" s="353"/>
      <c r="G1" s="353" t="s">
        <v>2065</v>
      </c>
      <c r="H1" s="353"/>
      <c r="I1" s="353"/>
      <c r="J1" s="353" t="s">
        <v>1740</v>
      </c>
      <c r="K1" s="354"/>
    </row>
    <row r="2" spans="1:11" ht="32.1" customHeight="1" x14ac:dyDescent="0.25">
      <c r="A2" s="18"/>
      <c r="B2" s="18"/>
      <c r="C2" s="18"/>
      <c r="D2" s="18"/>
      <c r="E2" s="18"/>
      <c r="F2" s="18"/>
      <c r="H2" s="102">
        <f>LOOKUP(B22,A107:A663,C107:C663)</f>
        <v>13</v>
      </c>
      <c r="I2" s="18"/>
      <c r="J2" s="355" t="s">
        <v>3715</v>
      </c>
      <c r="K2" s="355"/>
    </row>
    <row r="3" spans="1:11" ht="5.0999999999999996" customHeight="1" x14ac:dyDescent="0.25">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 customHeight="1" x14ac:dyDescent="0.25">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5">
      <c r="A6" s="22" t="s">
        <v>3124</v>
      </c>
      <c r="B6" s="26">
        <v>18065</v>
      </c>
      <c r="C6" s="12"/>
      <c r="D6" s="360" t="s">
        <v>3128</v>
      </c>
      <c r="E6" s="361"/>
      <c r="F6" s="15" t="s">
        <v>237</v>
      </c>
      <c r="G6" s="12"/>
      <c r="H6" s="12"/>
      <c r="I6" s="12"/>
      <c r="J6" s="368">
        <f>SUM(Skriveni!G2:G1561)</f>
        <v>128453210.914</v>
      </c>
      <c r="K6" s="368"/>
    </row>
    <row r="7" spans="1:11" ht="3" customHeight="1" x14ac:dyDescent="0.25">
      <c r="A7" s="12"/>
      <c r="B7" s="12"/>
      <c r="C7" s="12"/>
      <c r="D7" s="12"/>
      <c r="E7" s="12"/>
      <c r="F7" s="12"/>
      <c r="G7" s="12"/>
      <c r="H7" s="12"/>
      <c r="I7" s="12"/>
      <c r="J7" s="12"/>
      <c r="K7" s="12"/>
    </row>
    <row r="8" spans="1:11" ht="15" customHeight="1" x14ac:dyDescent="0.25">
      <c r="A8" s="22" t="s">
        <v>3125</v>
      </c>
      <c r="B8" s="27">
        <v>3361403</v>
      </c>
      <c r="C8" s="364" t="s">
        <v>860</v>
      </c>
      <c r="D8" s="365"/>
      <c r="E8" s="365"/>
      <c r="F8" s="365"/>
      <c r="G8" s="365"/>
      <c r="H8" s="366"/>
      <c r="I8" s="167" t="s">
        <v>867</v>
      </c>
      <c r="J8" s="369" t="s">
        <v>3132</v>
      </c>
      <c r="K8" s="369"/>
    </row>
    <row r="9" spans="1:11" ht="3" customHeight="1" x14ac:dyDescent="0.25">
      <c r="A9" s="12"/>
      <c r="B9" s="12"/>
      <c r="C9" s="12"/>
      <c r="D9" s="12"/>
      <c r="E9" s="12"/>
      <c r="F9" s="12"/>
      <c r="G9" s="12"/>
      <c r="H9" s="12"/>
      <c r="I9" s="12"/>
      <c r="J9" s="12"/>
      <c r="K9" s="12"/>
    </row>
    <row r="10" spans="1:11" ht="15" customHeight="1" x14ac:dyDescent="0.25">
      <c r="A10" s="22" t="s">
        <v>3126</v>
      </c>
      <c r="B10" s="398" t="s">
        <v>4293</v>
      </c>
      <c r="C10" s="399"/>
      <c r="D10" s="399"/>
      <c r="E10" s="399"/>
      <c r="F10" s="399"/>
      <c r="G10" s="399"/>
      <c r="H10" s="399"/>
      <c r="I10" s="40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23210</v>
      </c>
      <c r="C12" s="357" t="s">
        <v>1025</v>
      </c>
      <c r="D12" s="358"/>
      <c r="E12" s="358"/>
      <c r="F12" s="358"/>
      <c r="G12" s="359"/>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5" t="s">
        <v>4294</v>
      </c>
      <c r="C14" s="386"/>
      <c r="D14" s="386"/>
      <c r="E14" s="386"/>
      <c r="F14" s="386"/>
      <c r="G14" s="387"/>
      <c r="H14" s="12"/>
      <c r="I14" s="12"/>
      <c r="J14" s="22" t="s">
        <v>3764</v>
      </c>
      <c r="K14" s="45">
        <v>34800685899</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22</v>
      </c>
      <c r="C22" s="351" t="str">
        <f>IF(B22&gt;0, "Županija: " &amp; LOOKUP(H2,A83:A103,B83:B103) &amp; ", grad/općina: " &amp; LOOKUP(B22,A107:A663,B107:B663),"Šifra grada/općine nije upisana")</f>
        <v>Županija: ZADARSKA, grad/općina: BIOGRAD NA MORU</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6" t="s">
        <v>1978</v>
      </c>
      <c r="E24" s="407"/>
      <c r="F24" s="407"/>
      <c r="G24" s="12"/>
      <c r="H24" s="12"/>
      <c r="I24" s="12"/>
      <c r="J24" s="12"/>
      <c r="K24" s="12"/>
    </row>
    <row r="25" spans="1:11" ht="15" customHeight="1" x14ac:dyDescent="0.25">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5">
      <c r="A26" s="374"/>
      <c r="B26" s="32"/>
      <c r="C26" s="33"/>
      <c r="D26" s="34"/>
      <c r="E26" s="35"/>
      <c r="G26" s="13"/>
      <c r="H26" s="12"/>
      <c r="I26" s="12"/>
      <c r="J26" s="12"/>
      <c r="K26" s="12"/>
    </row>
    <row r="27" spans="1:11" ht="15" customHeight="1" x14ac:dyDescent="0.25">
      <c r="A27" s="374"/>
      <c r="B27" s="39" t="str">
        <f>IF(SUM(Skriveni!C977:D1225)&lt;&gt;0,"DA","NE")</f>
        <v>DA</v>
      </c>
      <c r="C27" s="388" t="s">
        <v>2601</v>
      </c>
      <c r="D27" s="389"/>
      <c r="E27" s="82" t="str">
        <f>IF(AND(B27="DA",Kont!E261&gt;0),Kont!E261,"Nema")</f>
        <v>Nema</v>
      </c>
      <c r="F27" s="12"/>
      <c r="G27" s="22" t="s">
        <v>3681</v>
      </c>
      <c r="H27" s="377" t="s">
        <v>4297</v>
      </c>
      <c r="I27" s="378"/>
      <c r="J27" s="13" t="s">
        <v>1447</v>
      </c>
      <c r="K27" s="15" t="s">
        <v>4297</v>
      </c>
    </row>
    <row r="28" spans="1:11" ht="3" customHeight="1" x14ac:dyDescent="0.25">
      <c r="A28" s="374"/>
      <c r="F28" s="12"/>
      <c r="G28" s="12"/>
      <c r="H28" s="12"/>
      <c r="I28" s="12"/>
      <c r="J28" s="12"/>
      <c r="K28" s="12"/>
    </row>
    <row r="29" spans="1:11" ht="15" customHeight="1" x14ac:dyDescent="0.25">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5">
      <c r="A30" s="374"/>
      <c r="B30" s="32"/>
      <c r="C30" s="33"/>
      <c r="D30" s="34"/>
      <c r="E30" s="35"/>
      <c r="F30" s="12"/>
      <c r="G30" s="12"/>
      <c r="H30" s="12"/>
      <c r="I30" s="12"/>
      <c r="J30" s="12"/>
      <c r="K30" s="12"/>
    </row>
    <row r="31" spans="1:11" ht="15" customHeight="1" x14ac:dyDescent="0.25">
      <c r="A31" s="374"/>
      <c r="B31" s="183" t="s">
        <v>4295</v>
      </c>
      <c r="C31" s="388" t="s">
        <v>1591</v>
      </c>
      <c r="D31" s="389"/>
      <c r="E31" s="82" t="str">
        <f>IF(Kont!E292&gt;0,Kont!E292,"Nema")</f>
        <v>Nema</v>
      </c>
      <c r="F31" s="12"/>
      <c r="G31" s="13" t="s">
        <v>1449</v>
      </c>
      <c r="H31" s="380" t="s">
        <v>4298</v>
      </c>
      <c r="I31" s="381"/>
      <c r="J31" s="381"/>
      <c r="K31" s="382"/>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2.9" customHeight="1" x14ac:dyDescent="0.25">
      <c r="A39" s="370" t="s">
        <v>3714</v>
      </c>
      <c r="B39" s="402" t="str">
        <f>PRRAS!B12</f>
        <v xml:space="preserve">PRIHODI POSLOVANJA (AOP 002+039+045+074+105+123+130+136) </v>
      </c>
      <c r="C39" s="402"/>
      <c r="D39" s="402"/>
      <c r="E39" s="402"/>
      <c r="F39" s="402"/>
      <c r="G39" s="402"/>
      <c r="H39" s="402"/>
      <c r="I39" s="112">
        <f>PRRAS!C12</f>
        <v>1</v>
      </c>
      <c r="J39" s="113">
        <f>PRRAS!D12</f>
        <v>5930181</v>
      </c>
      <c r="K39" s="114">
        <f>PRRAS!E12</f>
        <v>6493364</v>
      </c>
    </row>
    <row r="40" spans="1:11" ht="12.9" customHeight="1" x14ac:dyDescent="0.25">
      <c r="A40" s="371"/>
      <c r="B40" s="376" t="str">
        <f>PRRAS!B159</f>
        <v xml:space="preserve">RASHODI POSLOVANJA (AOP 149+160+193+212+221+246+257) </v>
      </c>
      <c r="C40" s="401"/>
      <c r="D40" s="401"/>
      <c r="E40" s="401"/>
      <c r="F40" s="401"/>
      <c r="G40" s="401"/>
      <c r="H40" s="401"/>
      <c r="I40" s="115">
        <f>PRRAS!C159</f>
        <v>148</v>
      </c>
      <c r="J40" s="116">
        <f>PRRAS!D159</f>
        <v>5799577</v>
      </c>
      <c r="K40" s="117">
        <f>PRRAS!E159</f>
        <v>6167011</v>
      </c>
    </row>
    <row r="41" spans="1:11" ht="12.9" customHeight="1" x14ac:dyDescent="0.25">
      <c r="A41" s="371"/>
      <c r="B41" s="376" t="str">
        <f>PRRAS!B648</f>
        <v>Višak prihoda i primitaka raspoloživ u sljedećem razdoblju (AOP 631+633-632-634)</v>
      </c>
      <c r="C41" s="401"/>
      <c r="D41" s="401"/>
      <c r="E41" s="401"/>
      <c r="F41" s="401"/>
      <c r="G41" s="401"/>
      <c r="H41" s="401"/>
      <c r="I41" s="115">
        <f>PRRAS!C648</f>
        <v>635</v>
      </c>
      <c r="J41" s="116">
        <f>PRRAS!D648</f>
        <v>39879</v>
      </c>
      <c r="K41" s="117">
        <f>PRRAS!E648</f>
        <v>75454</v>
      </c>
    </row>
    <row r="42" spans="1:11" ht="12.9" customHeight="1" x14ac:dyDescent="0.25">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 customHeight="1" x14ac:dyDescent="0.25">
      <c r="A43" s="370" t="s">
        <v>2272</v>
      </c>
      <c r="B43" s="402" t="str">
        <f>Bil!B13</f>
        <v>Nefinancijska imovina (AOP 003+007+046+047+051+058)</v>
      </c>
      <c r="C43" s="403"/>
      <c r="D43" s="403"/>
      <c r="E43" s="403"/>
      <c r="F43" s="403"/>
      <c r="G43" s="403"/>
      <c r="H43" s="403"/>
      <c r="I43" s="112">
        <f>Bil!C13</f>
        <v>2</v>
      </c>
      <c r="J43" s="113">
        <f>Bil!D13</f>
        <v>12954854</v>
      </c>
      <c r="K43" s="114">
        <f>Bil!E13</f>
        <v>13028196</v>
      </c>
    </row>
    <row r="44" spans="1:11" ht="12.9" customHeight="1" x14ac:dyDescent="0.25">
      <c r="A44" s="371"/>
      <c r="B44" s="376" t="str">
        <f>Bil!B74</f>
        <v>Financijska imovina (AOP 064+073+081+112+128+140+157+158)</v>
      </c>
      <c r="C44" s="401"/>
      <c r="D44" s="401"/>
      <c r="E44" s="401"/>
      <c r="F44" s="401"/>
      <c r="G44" s="401"/>
      <c r="H44" s="401"/>
      <c r="I44" s="115">
        <f>Bil!C74</f>
        <v>63</v>
      </c>
      <c r="J44" s="116">
        <f>Bil!D74</f>
        <v>560587</v>
      </c>
      <c r="K44" s="117">
        <f>Bil!E74</f>
        <v>597451</v>
      </c>
    </row>
    <row r="45" spans="1:11" ht="12.9" customHeight="1" x14ac:dyDescent="0.25">
      <c r="A45" s="371"/>
      <c r="B45" s="376" t="str">
        <f>Bil!B174</f>
        <v xml:space="preserve">Obveze (AOP 164+175+176+192+220) </v>
      </c>
      <c r="C45" s="401"/>
      <c r="D45" s="401"/>
      <c r="E45" s="401"/>
      <c r="F45" s="401"/>
      <c r="G45" s="401"/>
      <c r="H45" s="401"/>
      <c r="I45" s="115">
        <f>Bil!C174</f>
        <v>163</v>
      </c>
      <c r="J45" s="116">
        <f>Bil!D174</f>
        <v>438867</v>
      </c>
      <c r="K45" s="117">
        <f>Bil!E174</f>
        <v>445156</v>
      </c>
    </row>
    <row r="46" spans="1:11" ht="12.9" customHeight="1" x14ac:dyDescent="0.25">
      <c r="A46" s="372"/>
      <c r="B46" s="390" t="str">
        <f>Bil!B234</f>
        <v>Vlastiti izvori (224 + 232 - 236 + 240 do 242)</v>
      </c>
      <c r="C46" s="391"/>
      <c r="D46" s="391"/>
      <c r="E46" s="391"/>
      <c r="F46" s="391"/>
      <c r="G46" s="391"/>
      <c r="H46" s="391"/>
      <c r="I46" s="118">
        <f>Bil!C234</f>
        <v>223</v>
      </c>
      <c r="J46" s="119">
        <f>Bil!D234</f>
        <v>13076574</v>
      </c>
      <c r="K46" s="120">
        <f>Bil!E234</f>
        <v>13180490</v>
      </c>
    </row>
    <row r="47" spans="1:11" ht="12.9" customHeight="1" x14ac:dyDescent="0.25">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 customHeight="1" x14ac:dyDescent="0.25">
      <c r="A48" s="371"/>
      <c r="B48" s="376" t="str">
        <f>RasF!B42</f>
        <v>Ekonomski poslovi (AOP 032+035+039+046+050+056+057+062+070)</v>
      </c>
      <c r="C48" s="376"/>
      <c r="D48" s="376"/>
      <c r="E48" s="376"/>
      <c r="F48" s="376"/>
      <c r="G48" s="376"/>
      <c r="H48" s="376"/>
      <c r="I48" s="115">
        <f>RasF!C42</f>
        <v>31</v>
      </c>
      <c r="J48" s="116">
        <f>RasF!D42</f>
        <v>0</v>
      </c>
      <c r="K48" s="117">
        <f>RasF!E42</f>
        <v>0</v>
      </c>
    </row>
    <row r="49" spans="1:11" ht="12.9" customHeight="1" x14ac:dyDescent="0.25">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 customHeight="1" x14ac:dyDescent="0.25">
      <c r="A50" s="371"/>
      <c r="B50" s="376" t="str">
        <f>RasF!B121</f>
        <v>Obrazovanje (AOP 111+114+117+118+121 do 124)</v>
      </c>
      <c r="C50" s="376"/>
      <c r="D50" s="376"/>
      <c r="E50" s="376"/>
      <c r="F50" s="376"/>
      <c r="G50" s="376"/>
      <c r="H50" s="376"/>
      <c r="I50" s="115">
        <f>RasF!C121</f>
        <v>110</v>
      </c>
      <c r="J50" s="116">
        <f>RasF!D121</f>
        <v>5882436</v>
      </c>
      <c r="K50" s="117">
        <f>RasF!E121</f>
        <v>6457790</v>
      </c>
    </row>
    <row r="51" spans="1:11" ht="12.9" customHeight="1" x14ac:dyDescent="0.25">
      <c r="A51" s="372"/>
      <c r="B51" s="390" t="str">
        <f>RasF!B148</f>
        <v>Kontrolni zbroj (AOP 001+018+024+031+071+078+085+103+110+125)</v>
      </c>
      <c r="C51" s="390"/>
      <c r="D51" s="390"/>
      <c r="E51" s="390"/>
      <c r="F51" s="390"/>
      <c r="G51" s="390"/>
      <c r="H51" s="390"/>
      <c r="I51" s="118">
        <f>RasF!C148</f>
        <v>137</v>
      </c>
      <c r="J51" s="119">
        <f>RasF!D148</f>
        <v>5882436</v>
      </c>
      <c r="K51" s="120">
        <f>RasF!E148</f>
        <v>6457790</v>
      </c>
    </row>
    <row r="52" spans="1:11" ht="12.9" customHeight="1" x14ac:dyDescent="0.25">
      <c r="A52" s="370" t="s">
        <v>2271</v>
      </c>
      <c r="B52" s="403" t="str">
        <f>PVRIO!B12</f>
        <v>Promjene u vrijednosti i obujmu imovine (AOP 002+018)</v>
      </c>
      <c r="C52" s="403"/>
      <c r="D52" s="403"/>
      <c r="E52" s="403"/>
      <c r="F52" s="403"/>
      <c r="G52" s="403"/>
      <c r="H52" s="403"/>
      <c r="I52" s="112">
        <f>PVRIO!C12</f>
        <v>1</v>
      </c>
      <c r="J52" s="113">
        <f>PVRIO!D12</f>
        <v>94820</v>
      </c>
      <c r="K52" s="114">
        <f>PVRIO!E12</f>
        <v>12850</v>
      </c>
    </row>
    <row r="53" spans="1:11" ht="12.9" customHeight="1" x14ac:dyDescent="0.25">
      <c r="A53" s="371"/>
      <c r="B53" s="401" t="str">
        <f>PVRIO!B29</f>
        <v>Promjene u obujmu imovine (AOP 019+026)</v>
      </c>
      <c r="C53" s="401"/>
      <c r="D53" s="401"/>
      <c r="E53" s="401"/>
      <c r="F53" s="401"/>
      <c r="G53" s="401"/>
      <c r="H53" s="401"/>
      <c r="I53" s="115">
        <f>PVRIO!C29</f>
        <v>18</v>
      </c>
      <c r="J53" s="116">
        <f>PVRIO!D29</f>
        <v>94820</v>
      </c>
      <c r="K53" s="117">
        <f>PVRIO!E29</f>
        <v>0</v>
      </c>
    </row>
    <row r="54" spans="1:11" ht="12.9" customHeight="1" x14ac:dyDescent="0.25">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 customHeight="1" x14ac:dyDescent="0.25">
      <c r="A55" s="372"/>
      <c r="B55" s="391" t="str">
        <f>PVRIO!B51</f>
        <v>Promjene u obujmu obveza (AOP 041 do 044)</v>
      </c>
      <c r="C55" s="391"/>
      <c r="D55" s="391"/>
      <c r="E55" s="391"/>
      <c r="F55" s="391"/>
      <c r="G55" s="391"/>
      <c r="H55" s="391"/>
      <c r="I55" s="118">
        <f>PVRIO!C51</f>
        <v>40</v>
      </c>
      <c r="J55" s="119">
        <f>PVRIO!D51</f>
        <v>0</v>
      </c>
      <c r="K55" s="120">
        <f>PVRIO!E51</f>
        <v>0</v>
      </c>
    </row>
    <row r="56" spans="1:11" ht="12.9" customHeight="1" x14ac:dyDescent="0.25">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438867</v>
      </c>
    </row>
    <row r="57" spans="1:11" ht="12.9" customHeight="1" x14ac:dyDescent="0.25">
      <c r="A57" s="371"/>
      <c r="B57" s="376" t="str">
        <f>Obv!B47</f>
        <v>Stanje obveza na kraju izvještajnog razdoblja (AOP 001+002-019) i (AOP 037+090)</v>
      </c>
      <c r="C57" s="376"/>
      <c r="D57" s="376"/>
      <c r="E57" s="376"/>
      <c r="F57" s="376"/>
      <c r="G57" s="376"/>
      <c r="H57" s="376"/>
      <c r="I57" s="115">
        <f>Obv!C47</f>
        <v>36</v>
      </c>
      <c r="J57" s="116" t="s">
        <v>3568</v>
      </c>
      <c r="K57" s="117">
        <f>Obv!D47</f>
        <v>445156</v>
      </c>
    </row>
    <row r="58" spans="1:11" ht="12.9" customHeight="1" x14ac:dyDescent="0.25">
      <c r="A58" s="371"/>
      <c r="B58" s="376" t="str">
        <f>Obv!B48</f>
        <v>Stanje dospjelih obveza na kraju izvještajnog razdoblja (AOP 038+043+079+084)</v>
      </c>
      <c r="C58" s="376"/>
      <c r="D58" s="376"/>
      <c r="E58" s="376"/>
      <c r="F58" s="376"/>
      <c r="G58" s="376"/>
      <c r="H58" s="376"/>
      <c r="I58" s="115">
        <f>Obv!C48</f>
        <v>37</v>
      </c>
      <c r="J58" s="116" t="s">
        <v>3568</v>
      </c>
      <c r="K58" s="117">
        <f>Obv!D48</f>
        <v>16007</v>
      </c>
    </row>
    <row r="59" spans="1:11" ht="12.9" customHeight="1" x14ac:dyDescent="0.25">
      <c r="A59" s="372"/>
      <c r="B59" s="390" t="str">
        <f>Obv!B101</f>
        <v>Stanje nedospjelih obveza na kraju izvještajnog razdoblja (AOP 091 do 094)</v>
      </c>
      <c r="C59" s="390"/>
      <c r="D59" s="390"/>
      <c r="E59" s="390"/>
      <c r="F59" s="390"/>
      <c r="G59" s="390"/>
      <c r="H59" s="390"/>
      <c r="I59" s="118">
        <f>Obv!C101</f>
        <v>90</v>
      </c>
      <c r="J59" s="119" t="s">
        <v>3568</v>
      </c>
      <c r="K59" s="120">
        <f>Obv!D101</f>
        <v>429149</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5">
      <c r="A62" s="19"/>
      <c r="B62" s="19"/>
      <c r="C62" s="19"/>
      <c r="D62" s="19"/>
      <c r="E62" s="19"/>
      <c r="F62" s="19"/>
      <c r="G62" s="20"/>
      <c r="H62" s="19"/>
      <c r="I62" s="19"/>
      <c r="J62" s="19"/>
      <c r="K62" s="19"/>
    </row>
    <row r="63" spans="1:11" ht="21.75" customHeight="1" x14ac:dyDescent="0.25">
      <c r="A63" s="395" t="s">
        <v>3716</v>
      </c>
      <c r="B63" s="395"/>
      <c r="C63" s="395"/>
      <c r="D63" s="395"/>
      <c r="E63" s="16"/>
      <c r="F63" s="21"/>
      <c r="G63" s="16"/>
      <c r="H63" s="396" t="s">
        <v>3135</v>
      </c>
      <c r="I63" s="397"/>
      <c r="J63" s="397"/>
      <c r="K63" s="397"/>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80" activePane="bottomLeft" state="frozen"/>
      <selection pane="bottomLeft" activeCell="E298" sqref="E298"/>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0" t="s">
        <v>2788</v>
      </c>
      <c r="B1" s="421"/>
      <c r="C1" s="424" t="s">
        <v>3382</v>
      </c>
      <c r="D1" s="425"/>
      <c r="E1" s="425"/>
      <c r="F1" s="425"/>
    </row>
    <row r="2" spans="1:7" s="23" customFormat="1" ht="39.9"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18065</v>
      </c>
      <c r="C4" s="414"/>
      <c r="D4" s="414"/>
      <c r="E4" s="415">
        <f>SUM(Skriveni!G2:G976)</f>
        <v>72608056.753000006</v>
      </c>
      <c r="F4" s="416"/>
    </row>
    <row r="5" spans="1:7" s="23" customFormat="1" ht="15" customHeight="1" x14ac:dyDescent="0.2">
      <c r="B5" s="413" t="str">
        <f>"Naziv: "&amp;IF(RefStr!B10&lt;&gt;"",RefStr!B10,"_______________________________________")</f>
        <v>Naziv: Srednja škola Biograd na Moru</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8532 Tehničko i strukovno srednje obrazovanje</v>
      </c>
      <c r="C7" s="412"/>
      <c r="D7" s="412"/>
      <c r="E7" s="412"/>
      <c r="F7" s="412"/>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5930181</v>
      </c>
      <c r="E12" s="147">
        <f>E13+E50+E56+E85+E116+E134+E141+E147</f>
        <v>6493364</v>
      </c>
      <c r="F12" s="148">
        <f>IF(D12&lt;&gt;0,IF(E12/D12&gt;=100,"&gt;&gt;100",E12/D12*100),"-")</f>
        <v>109.49689393966221</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4969240</v>
      </c>
      <c r="E56" s="147">
        <f>E57+E60+E65+E68+E71+E74+E77+E80</f>
        <v>5136036</v>
      </c>
      <c r="F56" s="150">
        <f t="shared" si="0"/>
        <v>103.35656961627934</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12528</v>
      </c>
      <c r="E68" s="147">
        <f>SUM(E69:E70)</f>
        <v>7314</v>
      </c>
      <c r="F68" s="150">
        <f t="shared" si="0"/>
        <v>58.381226053639843</v>
      </c>
    </row>
    <row r="69" spans="1:6" s="8" customFormat="1" x14ac:dyDescent="0.25">
      <c r="A69" s="145">
        <v>6341</v>
      </c>
      <c r="B69" s="146" t="s">
        <v>3699</v>
      </c>
      <c r="C69" s="345">
        <v>58</v>
      </c>
      <c r="D69" s="149">
        <v>12528</v>
      </c>
      <c r="E69" s="149">
        <v>7314</v>
      </c>
      <c r="F69" s="148">
        <f t="shared" si="0"/>
        <v>58.381226053639843</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4886906</v>
      </c>
      <c r="E74" s="147">
        <f>SUM(E75:E76)</f>
        <v>5108722</v>
      </c>
      <c r="F74" s="150">
        <f t="shared" si="0"/>
        <v>104.53898642617641</v>
      </c>
    </row>
    <row r="75" spans="1:6" s="8" customFormat="1" x14ac:dyDescent="0.25">
      <c r="A75" s="145" t="s">
        <v>1142</v>
      </c>
      <c r="B75" s="146" t="s">
        <v>3980</v>
      </c>
      <c r="C75" s="345">
        <v>64</v>
      </c>
      <c r="D75" s="149">
        <v>4886906</v>
      </c>
      <c r="E75" s="149">
        <v>5108722</v>
      </c>
      <c r="F75" s="148">
        <f t="shared" si="0"/>
        <v>104.53898642617641</v>
      </c>
    </row>
    <row r="76" spans="1:6" s="8" customFormat="1" x14ac:dyDescent="0.25">
      <c r="A76" s="145" t="s">
        <v>3981</v>
      </c>
      <c r="B76" s="146" t="s">
        <v>3982</v>
      </c>
      <c r="C76" s="345">
        <v>65</v>
      </c>
      <c r="D76" s="149"/>
      <c r="E76" s="149"/>
      <c r="F76" s="148" t="str">
        <f t="shared" si="0"/>
        <v>-</v>
      </c>
    </row>
    <row r="77" spans="1:6" s="8" customFormat="1" x14ac:dyDescent="0.25">
      <c r="A77" s="145" t="s">
        <v>3983</v>
      </c>
      <c r="B77" s="146" t="s">
        <v>919</v>
      </c>
      <c r="C77" s="345">
        <v>66</v>
      </c>
      <c r="D77" s="147">
        <f>SUM(D78:D79)</f>
        <v>69806</v>
      </c>
      <c r="E77" s="147">
        <f>SUM(E78:E79)</f>
        <v>20000</v>
      </c>
      <c r="F77" s="150">
        <f t="shared" si="0"/>
        <v>28.65083230667851</v>
      </c>
    </row>
    <row r="78" spans="1:6" s="8" customFormat="1" x14ac:dyDescent="0.25">
      <c r="A78" s="145" t="s">
        <v>3984</v>
      </c>
      <c r="B78" s="146" t="s">
        <v>920</v>
      </c>
      <c r="C78" s="345">
        <v>67</v>
      </c>
      <c r="D78" s="149">
        <v>69806</v>
      </c>
      <c r="E78" s="149">
        <v>20000</v>
      </c>
      <c r="F78" s="148">
        <f t="shared" ref="F78:F141" si="1">IF(D78&lt;&gt;0,IF(E78/D78&gt;=100,"&gt;&gt;100",E78/D78*100),"-")</f>
        <v>28.65083230667851</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0</v>
      </c>
      <c r="E85" s="147">
        <f>E86+E94+E101+E109</f>
        <v>0</v>
      </c>
      <c r="F85" s="150" t="str">
        <f t="shared" si="1"/>
        <v>-</v>
      </c>
    </row>
    <row r="86" spans="1:6" s="8" customFormat="1" x14ac:dyDescent="0.25">
      <c r="A86" s="145">
        <v>641</v>
      </c>
      <c r="B86" s="146" t="s">
        <v>929</v>
      </c>
      <c r="C86" s="345">
        <v>75</v>
      </c>
      <c r="D86" s="147">
        <f>SUM(D87:D93)</f>
        <v>0</v>
      </c>
      <c r="E86" s="147">
        <f>SUM(E87:E93)</f>
        <v>0</v>
      </c>
      <c r="F86" s="150" t="str">
        <f t="shared" si="1"/>
        <v>-</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c r="E88" s="149"/>
      <c r="F88" s="148" t="str">
        <f t="shared" si="1"/>
        <v>-</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48510</v>
      </c>
      <c r="E116" s="147">
        <f>E117+E122+E130</f>
        <v>62417</v>
      </c>
      <c r="F116" s="150">
        <f t="shared" si="1"/>
        <v>128.66831581117296</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48510</v>
      </c>
      <c r="E122" s="147">
        <f>SUM(E123:E129)</f>
        <v>62417</v>
      </c>
      <c r="F122" s="150">
        <f t="shared" si="1"/>
        <v>128.66831581117296</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48510</v>
      </c>
      <c r="E127" s="149">
        <v>62417</v>
      </c>
      <c r="F127" s="148">
        <f t="shared" si="1"/>
        <v>128.66831581117296</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205679</v>
      </c>
      <c r="E134" s="147">
        <f>E135+E138</f>
        <v>156960</v>
      </c>
      <c r="F134" s="150">
        <f t="shared" si="1"/>
        <v>76.313089814711276</v>
      </c>
    </row>
    <row r="135" spans="1:6" s="8" customFormat="1" x14ac:dyDescent="0.25">
      <c r="A135" s="145">
        <v>661</v>
      </c>
      <c r="B135" s="146" t="s">
        <v>425</v>
      </c>
      <c r="C135" s="345">
        <v>124</v>
      </c>
      <c r="D135" s="147">
        <f>SUM(D136:D137)</f>
        <v>173819</v>
      </c>
      <c r="E135" s="147">
        <f>SUM(E136:E137)</f>
        <v>143910</v>
      </c>
      <c r="F135" s="150">
        <f t="shared" si="1"/>
        <v>82.793020325741139</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173819</v>
      </c>
      <c r="E137" s="149">
        <v>143910</v>
      </c>
      <c r="F137" s="148">
        <f t="shared" si="1"/>
        <v>82.793020325741139</v>
      </c>
    </row>
    <row r="138" spans="1:6" s="8" customFormat="1" x14ac:dyDescent="0.25">
      <c r="A138" s="145">
        <v>663</v>
      </c>
      <c r="B138" s="151" t="s">
        <v>426</v>
      </c>
      <c r="C138" s="345">
        <v>127</v>
      </c>
      <c r="D138" s="147">
        <f>SUM(D139:D140)</f>
        <v>31860</v>
      </c>
      <c r="E138" s="147">
        <f>SUM(E139:E140)</f>
        <v>13050</v>
      </c>
      <c r="F138" s="150">
        <f t="shared" si="1"/>
        <v>40.960451977401128</v>
      </c>
    </row>
    <row r="139" spans="1:6" s="8" customFormat="1" x14ac:dyDescent="0.25">
      <c r="A139" s="145">
        <v>6631</v>
      </c>
      <c r="B139" s="146" t="s">
        <v>1502</v>
      </c>
      <c r="C139" s="345">
        <v>128</v>
      </c>
      <c r="D139" s="149">
        <v>31860</v>
      </c>
      <c r="E139" s="149">
        <v>13050</v>
      </c>
      <c r="F139" s="148">
        <f t="shared" si="1"/>
        <v>40.960451977401128</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706752</v>
      </c>
      <c r="E141" s="147">
        <f>E142+E146</f>
        <v>1137951</v>
      </c>
      <c r="F141" s="150">
        <f t="shared" si="1"/>
        <v>161.01135900570497</v>
      </c>
    </row>
    <row r="142" spans="1:6" s="8" customFormat="1" ht="22.8" x14ac:dyDescent="0.25">
      <c r="A142" s="145">
        <v>671</v>
      </c>
      <c r="B142" s="154" t="s">
        <v>1672</v>
      </c>
      <c r="C142" s="345">
        <v>131</v>
      </c>
      <c r="D142" s="147">
        <f>SUM(D143:D145)</f>
        <v>706752</v>
      </c>
      <c r="E142" s="147">
        <f>SUM(E143:E145)</f>
        <v>1137951</v>
      </c>
      <c r="F142" s="150">
        <f t="shared" ref="F142:F205" si="2">IF(D142&lt;&gt;0,IF(E142/D142&gt;=100,"&gt;&gt;100",E142/D142*100),"-")</f>
        <v>161.01135900570497</v>
      </c>
    </row>
    <row r="143" spans="1:6" s="8" customFormat="1" x14ac:dyDescent="0.25">
      <c r="A143" s="145">
        <v>6711</v>
      </c>
      <c r="B143" s="146" t="s">
        <v>3582</v>
      </c>
      <c r="C143" s="345">
        <v>132</v>
      </c>
      <c r="D143" s="149">
        <v>657100</v>
      </c>
      <c r="E143" s="149">
        <v>878864</v>
      </c>
      <c r="F143" s="148">
        <f t="shared" si="2"/>
        <v>133.74889666717397</v>
      </c>
    </row>
    <row r="144" spans="1:6" s="8" customFormat="1" x14ac:dyDescent="0.25">
      <c r="A144" s="145">
        <v>6712</v>
      </c>
      <c r="B144" s="151" t="s">
        <v>2276</v>
      </c>
      <c r="C144" s="345">
        <v>133</v>
      </c>
      <c r="D144" s="149">
        <v>49652</v>
      </c>
      <c r="E144" s="149">
        <v>259087</v>
      </c>
      <c r="F144" s="148">
        <f t="shared" si="2"/>
        <v>521.80576814629819</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5799577</v>
      </c>
      <c r="E159" s="147">
        <f>E160+E171+E204+E223+E232+E257+E268</f>
        <v>6167011</v>
      </c>
      <c r="F159" s="150">
        <f t="shared" si="2"/>
        <v>106.33553102234869</v>
      </c>
    </row>
    <row r="160" spans="1:6" s="8" customFormat="1" x14ac:dyDescent="0.25">
      <c r="A160" s="145">
        <v>31</v>
      </c>
      <c r="B160" s="146" t="s">
        <v>431</v>
      </c>
      <c r="C160" s="345">
        <v>149</v>
      </c>
      <c r="D160" s="147">
        <f>D161+D166+D167</f>
        <v>4891656</v>
      </c>
      <c r="E160" s="147">
        <f>E161+E166+E167</f>
        <v>5111265</v>
      </c>
      <c r="F160" s="150">
        <f t="shared" si="2"/>
        <v>104.48946123766676</v>
      </c>
    </row>
    <row r="161" spans="1:6" s="8" customFormat="1" x14ac:dyDescent="0.25">
      <c r="A161" s="145">
        <v>311</v>
      </c>
      <c r="B161" s="146" t="s">
        <v>432</v>
      </c>
      <c r="C161" s="345">
        <v>150</v>
      </c>
      <c r="D161" s="147">
        <f>SUM(D162:D165)</f>
        <v>4002710</v>
      </c>
      <c r="E161" s="147">
        <f>SUM(E162:E165)</f>
        <v>4169282</v>
      </c>
      <c r="F161" s="150">
        <f t="shared" si="2"/>
        <v>104.1614805968956</v>
      </c>
    </row>
    <row r="162" spans="1:6" s="8" customFormat="1" x14ac:dyDescent="0.25">
      <c r="A162" s="145">
        <v>3111</v>
      </c>
      <c r="B162" s="146" t="s">
        <v>385</v>
      </c>
      <c r="C162" s="345">
        <v>151</v>
      </c>
      <c r="D162" s="149">
        <v>3921222</v>
      </c>
      <c r="E162" s="149">
        <v>4076204</v>
      </c>
      <c r="F162" s="148">
        <f t="shared" si="2"/>
        <v>103.95239035178318</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v>81488</v>
      </c>
      <c r="E164" s="149">
        <v>93078</v>
      </c>
      <c r="F164" s="148">
        <f t="shared" si="2"/>
        <v>114.22295307284509</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198788</v>
      </c>
      <c r="E166" s="149">
        <v>224866</v>
      </c>
      <c r="F166" s="148">
        <f t="shared" si="2"/>
        <v>113.11849809847676</v>
      </c>
    </row>
    <row r="167" spans="1:6" s="8" customFormat="1" x14ac:dyDescent="0.25">
      <c r="A167" s="145">
        <v>313</v>
      </c>
      <c r="B167" s="146" t="s">
        <v>2853</v>
      </c>
      <c r="C167" s="345">
        <v>156</v>
      </c>
      <c r="D167" s="147">
        <f>SUM(D168:D170)</f>
        <v>690158</v>
      </c>
      <c r="E167" s="147">
        <f>SUM(E168:E170)</f>
        <v>717117</v>
      </c>
      <c r="F167" s="150">
        <f t="shared" si="2"/>
        <v>103.9062069844876</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621965</v>
      </c>
      <c r="E169" s="149">
        <v>646239</v>
      </c>
      <c r="F169" s="148">
        <f t="shared" si="2"/>
        <v>103.90279195774681</v>
      </c>
    </row>
    <row r="170" spans="1:6" s="8" customFormat="1" x14ac:dyDescent="0.25">
      <c r="A170" s="145">
        <v>3133</v>
      </c>
      <c r="B170" s="146" t="s">
        <v>264</v>
      </c>
      <c r="C170" s="345">
        <v>159</v>
      </c>
      <c r="D170" s="149">
        <v>68193</v>
      </c>
      <c r="E170" s="149">
        <v>70878</v>
      </c>
      <c r="F170" s="148">
        <f t="shared" si="2"/>
        <v>103.93735427389907</v>
      </c>
    </row>
    <row r="171" spans="1:6" s="8" customFormat="1" x14ac:dyDescent="0.25">
      <c r="A171" s="145">
        <v>32</v>
      </c>
      <c r="B171" s="146" t="s">
        <v>433</v>
      </c>
      <c r="C171" s="345">
        <v>160</v>
      </c>
      <c r="D171" s="147">
        <f>D172+D177+D185+D195+D196</f>
        <v>907171</v>
      </c>
      <c r="E171" s="147">
        <f>E172+E177+E185+E195+E196</f>
        <v>1054996</v>
      </c>
      <c r="F171" s="150">
        <f t="shared" si="2"/>
        <v>116.29516375633702</v>
      </c>
    </row>
    <row r="172" spans="1:6" s="8" customFormat="1" x14ac:dyDescent="0.25">
      <c r="A172" s="145">
        <v>321</v>
      </c>
      <c r="B172" s="146" t="s">
        <v>3359</v>
      </c>
      <c r="C172" s="345">
        <v>161</v>
      </c>
      <c r="D172" s="147">
        <f>SUM(D173:D176)</f>
        <v>215116</v>
      </c>
      <c r="E172" s="147">
        <f>SUM(E173:E176)</f>
        <v>262311</v>
      </c>
      <c r="F172" s="150">
        <f t="shared" si="2"/>
        <v>121.93932575912531</v>
      </c>
    </row>
    <row r="173" spans="1:6" s="8" customFormat="1" x14ac:dyDescent="0.25">
      <c r="A173" s="145">
        <v>3211</v>
      </c>
      <c r="B173" s="146" t="s">
        <v>3243</v>
      </c>
      <c r="C173" s="345">
        <v>162</v>
      </c>
      <c r="D173" s="149">
        <v>75289</v>
      </c>
      <c r="E173" s="149">
        <v>66796</v>
      </c>
      <c r="F173" s="148">
        <f t="shared" si="2"/>
        <v>88.719467651316933</v>
      </c>
    </row>
    <row r="174" spans="1:6" s="8" customFormat="1" x14ac:dyDescent="0.25">
      <c r="A174" s="145">
        <v>3212</v>
      </c>
      <c r="B174" s="146" t="s">
        <v>108</v>
      </c>
      <c r="C174" s="345">
        <v>163</v>
      </c>
      <c r="D174" s="149">
        <v>134111</v>
      </c>
      <c r="E174" s="149">
        <v>192715</v>
      </c>
      <c r="F174" s="148">
        <f t="shared" si="2"/>
        <v>143.69813065296657</v>
      </c>
    </row>
    <row r="175" spans="1:6" s="8" customFormat="1" x14ac:dyDescent="0.25">
      <c r="A175" s="145">
        <v>3213</v>
      </c>
      <c r="B175" s="146" t="s">
        <v>2999</v>
      </c>
      <c r="C175" s="345">
        <v>164</v>
      </c>
      <c r="D175" s="149">
        <v>5716</v>
      </c>
      <c r="E175" s="149">
        <v>2800</v>
      </c>
      <c r="F175" s="148">
        <f t="shared" si="2"/>
        <v>48.985304408677401</v>
      </c>
    </row>
    <row r="176" spans="1:6" s="8" customFormat="1" x14ac:dyDescent="0.25">
      <c r="A176" s="145">
        <v>3214</v>
      </c>
      <c r="B176" s="146" t="s">
        <v>2998</v>
      </c>
      <c r="C176" s="345">
        <v>165</v>
      </c>
      <c r="D176" s="149"/>
      <c r="E176" s="149"/>
      <c r="F176" s="148" t="str">
        <f t="shared" si="2"/>
        <v>-</v>
      </c>
    </row>
    <row r="177" spans="1:6" s="8" customFormat="1" x14ac:dyDescent="0.25">
      <c r="A177" s="145">
        <v>322</v>
      </c>
      <c r="B177" s="146" t="s">
        <v>3360</v>
      </c>
      <c r="C177" s="345">
        <v>166</v>
      </c>
      <c r="D177" s="147">
        <f>SUM(D178:D184)</f>
        <v>274114</v>
      </c>
      <c r="E177" s="147">
        <f>SUM(E178:E184)</f>
        <v>349287</v>
      </c>
      <c r="F177" s="150">
        <f t="shared" si="2"/>
        <v>127.42399147799821</v>
      </c>
    </row>
    <row r="178" spans="1:6" s="8" customFormat="1" x14ac:dyDescent="0.25">
      <c r="A178" s="145">
        <v>3221</v>
      </c>
      <c r="B178" s="146" t="s">
        <v>3000</v>
      </c>
      <c r="C178" s="345">
        <v>167</v>
      </c>
      <c r="D178" s="149">
        <v>43087</v>
      </c>
      <c r="E178" s="149">
        <v>39372</v>
      </c>
      <c r="F178" s="148">
        <f t="shared" si="2"/>
        <v>91.377909810383642</v>
      </c>
    </row>
    <row r="179" spans="1:6" s="8" customFormat="1" x14ac:dyDescent="0.25">
      <c r="A179" s="145">
        <v>3222</v>
      </c>
      <c r="B179" s="146" t="s">
        <v>3001</v>
      </c>
      <c r="C179" s="345">
        <v>168</v>
      </c>
      <c r="D179" s="149">
        <v>71410</v>
      </c>
      <c r="E179" s="149">
        <v>68843</v>
      </c>
      <c r="F179" s="148">
        <f t="shared" si="2"/>
        <v>96.405265368995941</v>
      </c>
    </row>
    <row r="180" spans="1:6" s="8" customFormat="1" x14ac:dyDescent="0.25">
      <c r="A180" s="145">
        <v>3223</v>
      </c>
      <c r="B180" s="146" t="s">
        <v>3002</v>
      </c>
      <c r="C180" s="345">
        <v>169</v>
      </c>
      <c r="D180" s="149">
        <v>139887</v>
      </c>
      <c r="E180" s="149">
        <v>207733</v>
      </c>
      <c r="F180" s="148">
        <f t="shared" si="2"/>
        <v>148.50057546448204</v>
      </c>
    </row>
    <row r="181" spans="1:6" s="8" customFormat="1" x14ac:dyDescent="0.25">
      <c r="A181" s="145">
        <v>3224</v>
      </c>
      <c r="B181" s="146" t="s">
        <v>2236</v>
      </c>
      <c r="C181" s="345">
        <v>170</v>
      </c>
      <c r="D181" s="149">
        <v>14367</v>
      </c>
      <c r="E181" s="149">
        <v>22381</v>
      </c>
      <c r="F181" s="148">
        <f t="shared" si="2"/>
        <v>155.78060833855363</v>
      </c>
    </row>
    <row r="182" spans="1:6" s="8" customFormat="1" x14ac:dyDescent="0.25">
      <c r="A182" s="145">
        <v>3225</v>
      </c>
      <c r="B182" s="146" t="s">
        <v>504</v>
      </c>
      <c r="C182" s="345">
        <v>171</v>
      </c>
      <c r="D182" s="149">
        <v>1416</v>
      </c>
      <c r="E182" s="149">
        <v>7762</v>
      </c>
      <c r="F182" s="148">
        <f t="shared" si="2"/>
        <v>548.16384180790965</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3947</v>
      </c>
      <c r="E184" s="149">
        <v>3196</v>
      </c>
      <c r="F184" s="148">
        <f t="shared" si="2"/>
        <v>80.972890803141624</v>
      </c>
    </row>
    <row r="185" spans="1:6" s="8" customFormat="1" x14ac:dyDescent="0.25">
      <c r="A185" s="145">
        <v>323</v>
      </c>
      <c r="B185" s="146" t="s">
        <v>2312</v>
      </c>
      <c r="C185" s="345">
        <v>174</v>
      </c>
      <c r="D185" s="147">
        <f>SUM(D186:D194)</f>
        <v>277468</v>
      </c>
      <c r="E185" s="147">
        <f>SUM(E186:E194)</f>
        <v>252090</v>
      </c>
      <c r="F185" s="150">
        <f t="shared" si="2"/>
        <v>90.853720068620518</v>
      </c>
    </row>
    <row r="186" spans="1:6" s="8" customFormat="1" x14ac:dyDescent="0.25">
      <c r="A186" s="145">
        <v>3231</v>
      </c>
      <c r="B186" s="146" t="s">
        <v>855</v>
      </c>
      <c r="C186" s="345">
        <v>175</v>
      </c>
      <c r="D186" s="149">
        <v>7007</v>
      </c>
      <c r="E186" s="149">
        <v>4363</v>
      </c>
      <c r="F186" s="148">
        <f t="shared" si="2"/>
        <v>62.266305123447985</v>
      </c>
    </row>
    <row r="187" spans="1:6" s="8" customFormat="1" x14ac:dyDescent="0.25">
      <c r="A187" s="145">
        <v>3232</v>
      </c>
      <c r="B187" s="146" t="s">
        <v>3870</v>
      </c>
      <c r="C187" s="345">
        <v>176</v>
      </c>
      <c r="D187" s="149">
        <v>15000</v>
      </c>
      <c r="E187" s="149">
        <v>35899</v>
      </c>
      <c r="F187" s="148">
        <f t="shared" si="2"/>
        <v>239.32666666666668</v>
      </c>
    </row>
    <row r="188" spans="1:6" s="8" customFormat="1" x14ac:dyDescent="0.25">
      <c r="A188" s="145">
        <v>3233</v>
      </c>
      <c r="B188" s="146" t="s">
        <v>3871</v>
      </c>
      <c r="C188" s="345">
        <v>177</v>
      </c>
      <c r="D188" s="149">
        <v>2989</v>
      </c>
      <c r="E188" s="149"/>
      <c r="F188" s="148">
        <f t="shared" si="2"/>
        <v>0</v>
      </c>
    </row>
    <row r="189" spans="1:6" s="8" customFormat="1" x14ac:dyDescent="0.25">
      <c r="A189" s="145">
        <v>3234</v>
      </c>
      <c r="B189" s="146" t="s">
        <v>3872</v>
      </c>
      <c r="C189" s="345">
        <v>178</v>
      </c>
      <c r="D189" s="149">
        <v>66731</v>
      </c>
      <c r="E189" s="149">
        <v>53241</v>
      </c>
      <c r="F189" s="148">
        <f t="shared" si="2"/>
        <v>79.784507949828424</v>
      </c>
    </row>
    <row r="190" spans="1:6" s="8" customFormat="1" x14ac:dyDescent="0.25">
      <c r="A190" s="145">
        <v>3235</v>
      </c>
      <c r="B190" s="146" t="s">
        <v>3873</v>
      </c>
      <c r="C190" s="345">
        <v>179</v>
      </c>
      <c r="D190" s="149">
        <v>75225</v>
      </c>
      <c r="E190" s="149">
        <v>72333</v>
      </c>
      <c r="F190" s="148">
        <f t="shared" si="2"/>
        <v>96.155533399800603</v>
      </c>
    </row>
    <row r="191" spans="1:6" s="8" customFormat="1" x14ac:dyDescent="0.25">
      <c r="A191" s="145">
        <v>3236</v>
      </c>
      <c r="B191" s="146" t="s">
        <v>3874</v>
      </c>
      <c r="C191" s="345">
        <v>180</v>
      </c>
      <c r="D191" s="149">
        <v>11203</v>
      </c>
      <c r="E191" s="149">
        <v>9187</v>
      </c>
      <c r="F191" s="148">
        <f t="shared" si="2"/>
        <v>82.00482013746317</v>
      </c>
    </row>
    <row r="192" spans="1:6" s="8" customFormat="1" x14ac:dyDescent="0.25">
      <c r="A192" s="145">
        <v>3237</v>
      </c>
      <c r="B192" s="146" t="s">
        <v>3875</v>
      </c>
      <c r="C192" s="345">
        <v>181</v>
      </c>
      <c r="D192" s="149">
        <v>71409</v>
      </c>
      <c r="E192" s="149">
        <v>37281</v>
      </c>
      <c r="F192" s="148">
        <f t="shared" si="2"/>
        <v>52.207704911145655</v>
      </c>
    </row>
    <row r="193" spans="1:6" s="8" customFormat="1" x14ac:dyDescent="0.25">
      <c r="A193" s="145">
        <v>3238</v>
      </c>
      <c r="B193" s="146" t="s">
        <v>702</v>
      </c>
      <c r="C193" s="345">
        <v>182</v>
      </c>
      <c r="D193" s="149">
        <v>15423</v>
      </c>
      <c r="E193" s="149">
        <v>17412</v>
      </c>
      <c r="F193" s="148">
        <f t="shared" si="2"/>
        <v>112.89632367243728</v>
      </c>
    </row>
    <row r="194" spans="1:6" s="8" customFormat="1" x14ac:dyDescent="0.25">
      <c r="A194" s="145">
        <v>3239</v>
      </c>
      <c r="B194" s="146" t="s">
        <v>703</v>
      </c>
      <c r="C194" s="345">
        <v>183</v>
      </c>
      <c r="D194" s="149">
        <v>12481</v>
      </c>
      <c r="E194" s="149">
        <v>22374</v>
      </c>
      <c r="F194" s="148">
        <f t="shared" si="2"/>
        <v>179.26448201265924</v>
      </c>
    </row>
    <row r="195" spans="1:6" s="8" customFormat="1" x14ac:dyDescent="0.25">
      <c r="A195" s="145">
        <v>324</v>
      </c>
      <c r="B195" s="146" t="s">
        <v>3584</v>
      </c>
      <c r="C195" s="345">
        <v>184</v>
      </c>
      <c r="D195" s="149">
        <v>6782</v>
      </c>
      <c r="E195" s="149">
        <v>17310</v>
      </c>
      <c r="F195" s="148">
        <f t="shared" si="2"/>
        <v>255.23444411677971</v>
      </c>
    </row>
    <row r="196" spans="1:6" s="8" customFormat="1" x14ac:dyDescent="0.25">
      <c r="A196" s="145">
        <v>329</v>
      </c>
      <c r="B196" s="146" t="s">
        <v>434</v>
      </c>
      <c r="C196" s="345">
        <v>185</v>
      </c>
      <c r="D196" s="147">
        <f>SUM(D197:D203)</f>
        <v>133691</v>
      </c>
      <c r="E196" s="147">
        <f>SUM(E197:E203)</f>
        <v>173998</v>
      </c>
      <c r="F196" s="150">
        <f t="shared" si="2"/>
        <v>130.14937430343105</v>
      </c>
    </row>
    <row r="197" spans="1:6" s="8" customFormat="1" x14ac:dyDescent="0.25">
      <c r="A197" s="145">
        <v>3291</v>
      </c>
      <c r="B197" s="151" t="s">
        <v>1965</v>
      </c>
      <c r="C197" s="345">
        <v>186</v>
      </c>
      <c r="D197" s="149"/>
      <c r="E197" s="149">
        <v>1704</v>
      </c>
      <c r="F197" s="148" t="str">
        <f t="shared" si="2"/>
        <v>-</v>
      </c>
    </row>
    <row r="198" spans="1:6" s="8" customFormat="1" x14ac:dyDescent="0.25">
      <c r="A198" s="145">
        <v>3292</v>
      </c>
      <c r="B198" s="146" t="s">
        <v>1966</v>
      </c>
      <c r="C198" s="345">
        <v>187</v>
      </c>
      <c r="D198" s="149">
        <v>18457</v>
      </c>
      <c r="E198" s="149">
        <v>17059</v>
      </c>
      <c r="F198" s="148">
        <f t="shared" si="2"/>
        <v>92.425637969334133</v>
      </c>
    </row>
    <row r="199" spans="1:6" s="8" customFormat="1" x14ac:dyDescent="0.25">
      <c r="A199" s="145">
        <v>3293</v>
      </c>
      <c r="B199" s="146" t="s">
        <v>1967</v>
      </c>
      <c r="C199" s="345">
        <v>188</v>
      </c>
      <c r="D199" s="149">
        <v>20444</v>
      </c>
      <c r="E199" s="149">
        <v>20695</v>
      </c>
      <c r="F199" s="148">
        <f t="shared" si="2"/>
        <v>101.22774408139308</v>
      </c>
    </row>
    <row r="200" spans="1:6" s="8" customFormat="1" x14ac:dyDescent="0.25">
      <c r="A200" s="145">
        <v>3294</v>
      </c>
      <c r="B200" s="146" t="s">
        <v>2313</v>
      </c>
      <c r="C200" s="345">
        <v>189</v>
      </c>
      <c r="D200" s="149">
        <v>250</v>
      </c>
      <c r="E200" s="149">
        <v>250</v>
      </c>
      <c r="F200" s="148">
        <f t="shared" si="2"/>
        <v>100</v>
      </c>
    </row>
    <row r="201" spans="1:6" s="8" customFormat="1" x14ac:dyDescent="0.25">
      <c r="A201" s="145">
        <v>3295</v>
      </c>
      <c r="B201" s="146" t="s">
        <v>3585</v>
      </c>
      <c r="C201" s="345">
        <v>190</v>
      </c>
      <c r="D201" s="149">
        <v>212</v>
      </c>
      <c r="E201" s="149">
        <v>3867</v>
      </c>
      <c r="F201" s="148">
        <f t="shared" si="2"/>
        <v>1824.056603773585</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94328</v>
      </c>
      <c r="E203" s="149">
        <v>130423</v>
      </c>
      <c r="F203" s="148">
        <f t="shared" si="2"/>
        <v>138.26541429904165</v>
      </c>
    </row>
    <row r="204" spans="1:6" s="8" customFormat="1" x14ac:dyDescent="0.25">
      <c r="A204" s="145">
        <v>34</v>
      </c>
      <c r="B204" s="151" t="s">
        <v>435</v>
      </c>
      <c r="C204" s="345">
        <v>193</v>
      </c>
      <c r="D204" s="147">
        <f>D205+D210+D218</f>
        <v>750</v>
      </c>
      <c r="E204" s="147">
        <f>E205+E210+E218</f>
        <v>750</v>
      </c>
      <c r="F204" s="150">
        <f t="shared" si="2"/>
        <v>100</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750</v>
      </c>
      <c r="E218" s="147">
        <f>SUM(E219:E222)</f>
        <v>750</v>
      </c>
      <c r="F218" s="150">
        <f t="shared" si="3"/>
        <v>100</v>
      </c>
    </row>
    <row r="219" spans="1:6" s="8" customFormat="1" x14ac:dyDescent="0.25">
      <c r="A219" s="145">
        <v>3431</v>
      </c>
      <c r="B219" s="151" t="s">
        <v>3587</v>
      </c>
      <c r="C219" s="345">
        <v>208</v>
      </c>
      <c r="D219" s="149">
        <v>750</v>
      </c>
      <c r="E219" s="149">
        <v>750</v>
      </c>
      <c r="F219" s="148">
        <f t="shared" si="3"/>
        <v>100</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5799577</v>
      </c>
      <c r="E292" s="147">
        <f>E159-E290+E291</f>
        <v>6167011</v>
      </c>
      <c r="F292" s="150">
        <f t="shared" si="4"/>
        <v>106.33553102234869</v>
      </c>
    </row>
    <row r="293" spans="1:6" s="8" customFormat="1" x14ac:dyDescent="0.25">
      <c r="A293" s="145" t="s">
        <v>1215</v>
      </c>
      <c r="B293" s="146" t="s">
        <v>3441</v>
      </c>
      <c r="C293" s="345">
        <v>282</v>
      </c>
      <c r="D293" s="147">
        <f>IF(D12&gt;=D292,D12-D292,0)</f>
        <v>130604</v>
      </c>
      <c r="E293" s="147">
        <f>IF(E12&gt;=E292,E12-E292,0)</f>
        <v>326353</v>
      </c>
      <c r="F293" s="150">
        <f t="shared" si="4"/>
        <v>249.87978928669872</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c r="E295" s="149">
        <v>39880</v>
      </c>
      <c r="F295" s="148" t="str">
        <f t="shared" si="4"/>
        <v>-</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v>31000</v>
      </c>
      <c r="E298" s="149">
        <v>26000</v>
      </c>
      <c r="F298" s="148">
        <f t="shared" si="4"/>
        <v>83.870967741935488</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82859</v>
      </c>
      <c r="E353" s="147">
        <f>E354+E366+E399+E403+E405</f>
        <v>290779</v>
      </c>
      <c r="F353" s="150">
        <f t="shared" si="5"/>
        <v>350.9323066896776</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82859</v>
      </c>
      <c r="E366" s="147">
        <f>E367+E372+E381+E386+E391+E394</f>
        <v>135854</v>
      </c>
      <c r="F366" s="150">
        <f t="shared" si="6"/>
        <v>163.95804921613825</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76215</v>
      </c>
      <c r="E372" s="147">
        <f>SUM(E373:E380)</f>
        <v>48609</v>
      </c>
      <c r="F372" s="150">
        <f t="shared" si="6"/>
        <v>63.778783703995281</v>
      </c>
    </row>
    <row r="373" spans="1:6" s="8" customFormat="1" x14ac:dyDescent="0.25">
      <c r="A373" s="145">
        <v>4221</v>
      </c>
      <c r="B373" s="146" t="s">
        <v>3941</v>
      </c>
      <c r="C373" s="345">
        <v>361</v>
      </c>
      <c r="D373" s="149">
        <v>58715</v>
      </c>
      <c r="E373" s="149">
        <v>41409</v>
      </c>
      <c r="F373" s="148">
        <f t="shared" si="6"/>
        <v>70.525419398790774</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v>7200</v>
      </c>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v>17500</v>
      </c>
      <c r="E379" s="149"/>
      <c r="F379" s="148">
        <f t="shared" si="6"/>
        <v>0</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6644</v>
      </c>
      <c r="E386" s="147">
        <f>SUM(E387:E390)</f>
        <v>18495</v>
      </c>
      <c r="F386" s="150">
        <f t="shared" si="6"/>
        <v>278.37146297411198</v>
      </c>
    </row>
    <row r="387" spans="1:6" s="8" customFormat="1" x14ac:dyDescent="0.25">
      <c r="A387" s="145">
        <v>4241</v>
      </c>
      <c r="B387" s="146" t="s">
        <v>2886</v>
      </c>
      <c r="C387" s="345">
        <v>375</v>
      </c>
      <c r="D387" s="149">
        <v>6644</v>
      </c>
      <c r="E387" s="149">
        <v>18495</v>
      </c>
      <c r="F387" s="148">
        <f t="shared" si="6"/>
        <v>278.37146297411198</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68750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v>68750</v>
      </c>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154925</v>
      </c>
      <c r="F405" s="150" t="str">
        <f t="shared" si="6"/>
        <v>-</v>
      </c>
    </row>
    <row r="406" spans="1:6" s="8" customFormat="1" x14ac:dyDescent="0.25">
      <c r="A406" s="145">
        <v>451</v>
      </c>
      <c r="B406" s="146" t="s">
        <v>2199</v>
      </c>
      <c r="C406" s="345">
        <v>394</v>
      </c>
      <c r="D406" s="149"/>
      <c r="E406" s="149">
        <v>154925</v>
      </c>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82859</v>
      </c>
      <c r="E411" s="147">
        <f>IF(E353&gt;=E301, E353-E301, 0)</f>
        <v>290779</v>
      </c>
      <c r="F411" s="150">
        <f t="shared" si="6"/>
        <v>350.9323066896776</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v>7866</v>
      </c>
      <c r="E413" s="149"/>
      <c r="F413" s="148">
        <f t="shared" si="6"/>
        <v>0</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5930181</v>
      </c>
      <c r="E415" s="147">
        <f>E12+E301</f>
        <v>6493364</v>
      </c>
      <c r="F415" s="150">
        <f t="shared" si="6"/>
        <v>109.49689393966221</v>
      </c>
    </row>
    <row r="416" spans="1:6" s="8" customFormat="1" x14ac:dyDescent="0.25">
      <c r="A416" s="145" t="s">
        <v>1215</v>
      </c>
      <c r="B416" s="146" t="s">
        <v>1993</v>
      </c>
      <c r="C416" s="345">
        <v>404</v>
      </c>
      <c r="D416" s="147">
        <f>D292+D353</f>
        <v>5882436</v>
      </c>
      <c r="E416" s="147">
        <f>E292+E353</f>
        <v>6457790</v>
      </c>
      <c r="F416" s="150">
        <f t="shared" si="6"/>
        <v>109.78087989397589</v>
      </c>
    </row>
    <row r="417" spans="1:6" s="8" customFormat="1" x14ac:dyDescent="0.25">
      <c r="A417" s="145" t="s">
        <v>1215</v>
      </c>
      <c r="B417" s="146" t="s">
        <v>1994</v>
      </c>
      <c r="C417" s="345">
        <v>405</v>
      </c>
      <c r="D417" s="147">
        <f>IF(D415&gt;=D416,D415-D416,0)</f>
        <v>47745</v>
      </c>
      <c r="E417" s="147">
        <f>IF(E415&gt;=E416,E415-E416,0)</f>
        <v>35574</v>
      </c>
      <c r="F417" s="150">
        <f t="shared" si="6"/>
        <v>74.508325479107768</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0</v>
      </c>
      <c r="E419" s="147">
        <f>IF(E295-E296+E412-E413&gt;=0,E295-E296+E412-E413,0)</f>
        <v>39880</v>
      </c>
      <c r="F419" s="150" t="str">
        <f t="shared" si="6"/>
        <v>-</v>
      </c>
    </row>
    <row r="420" spans="1:6" s="8" customFormat="1" x14ac:dyDescent="0.25">
      <c r="A420" s="160" t="s">
        <v>1592</v>
      </c>
      <c r="B420" s="146" t="s">
        <v>1997</v>
      </c>
      <c r="C420" s="345">
        <v>408</v>
      </c>
      <c r="D420" s="147">
        <f>IF(D296-D295+D413-D412&gt;=0,D296-D295+D413-D412,0)</f>
        <v>7866</v>
      </c>
      <c r="E420" s="147">
        <f>IF(E296-E295+E413-E412&gt;=0,E296-E295+E413-E412,0)</f>
        <v>0</v>
      </c>
      <c r="F420" s="150">
        <f t="shared" si="6"/>
        <v>0</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5930181</v>
      </c>
      <c r="E642" s="147">
        <f>E415+E423</f>
        <v>6493364</v>
      </c>
      <c r="F642" s="148">
        <f t="shared" si="10"/>
        <v>109.49689393966221</v>
      </c>
    </row>
    <row r="643" spans="1:6" s="8" customFormat="1" x14ac:dyDescent="0.25">
      <c r="A643" s="145" t="s">
        <v>1215</v>
      </c>
      <c r="B643" s="146" t="s">
        <v>1246</v>
      </c>
      <c r="C643" s="345">
        <v>630</v>
      </c>
      <c r="D643" s="147">
        <f>D416+D531</f>
        <v>5882436</v>
      </c>
      <c r="E643" s="147">
        <f>E416+E531</f>
        <v>6457790</v>
      </c>
      <c r="F643" s="148">
        <f t="shared" si="10"/>
        <v>109.78087989397589</v>
      </c>
    </row>
    <row r="644" spans="1:6" s="8" customFormat="1" x14ac:dyDescent="0.25">
      <c r="A644" s="145" t="s">
        <v>1215</v>
      </c>
      <c r="B644" s="146" t="s">
        <v>1247</v>
      </c>
      <c r="C644" s="345">
        <v>631</v>
      </c>
      <c r="D644" s="147">
        <f>IF(D642&gt;=D643,D642-D643,0)</f>
        <v>47745</v>
      </c>
      <c r="E644" s="147">
        <f>IF(E642&gt;=E643,E642-E643,0)</f>
        <v>35574</v>
      </c>
      <c r="F644" s="148">
        <f t="shared" si="10"/>
        <v>74.508325479107768</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0</v>
      </c>
      <c r="E646" s="147">
        <f>IF(E419-E420+E640-E641&gt;=0,E419-E420+E640-E641,0)</f>
        <v>39880</v>
      </c>
      <c r="F646" s="148" t="str">
        <f t="shared" si="10"/>
        <v>-</v>
      </c>
    </row>
    <row r="647" spans="1:6" s="8" customFormat="1" x14ac:dyDescent="0.25">
      <c r="A647" s="160" t="s">
        <v>2742</v>
      </c>
      <c r="B647" s="146" t="s">
        <v>1250</v>
      </c>
      <c r="C647" s="345">
        <v>634</v>
      </c>
      <c r="D647" s="147">
        <f>IF(D420-D419+D641-D640&gt;=0,D420-D419+D641-D640,0)</f>
        <v>7866</v>
      </c>
      <c r="E647" s="147">
        <f>IF(E420-E419+E641-E640&gt;=0,E420-E419+E641-E640,0)</f>
        <v>0</v>
      </c>
      <c r="F647" s="148">
        <f t="shared" si="10"/>
        <v>0</v>
      </c>
    </row>
    <row r="648" spans="1:6" s="8" customFormat="1" x14ac:dyDescent="0.25">
      <c r="A648" s="145" t="s">
        <v>1215</v>
      </c>
      <c r="B648" s="146" t="s">
        <v>1251</v>
      </c>
      <c r="C648" s="345">
        <v>635</v>
      </c>
      <c r="D648" s="147">
        <f>IF(D644+D646-D645-D647&gt;=0,D644+D646-D645-D647,0)</f>
        <v>39879</v>
      </c>
      <c r="E648" s="147">
        <f>IF(E644+E646-E645-E647&gt;=0,E644+E646-E645-E647,0)</f>
        <v>75454</v>
      </c>
      <c r="F648" s="148">
        <f t="shared" si="10"/>
        <v>189.2073522405276</v>
      </c>
    </row>
    <row r="649" spans="1:6" s="8" customFormat="1" x14ac:dyDescent="0.25">
      <c r="A649" s="145" t="s">
        <v>1215</v>
      </c>
      <c r="B649" s="146" t="s">
        <v>176</v>
      </c>
      <c r="C649" s="345">
        <v>636</v>
      </c>
      <c r="D649" s="147">
        <f>IF(D645+D647-D644-D646&gt;=0,D645+D647-D644-D646,0)</f>
        <v>0</v>
      </c>
      <c r="E649" s="147">
        <f>IF(E645+E647-E644-E646&gt;=0,E645+E647-E644-E646,0)</f>
        <v>0</v>
      </c>
      <c r="F649" s="148" t="str">
        <f t="shared" si="10"/>
        <v>-</v>
      </c>
    </row>
    <row r="650" spans="1:6" s="8" customFormat="1" ht="22.8" x14ac:dyDescent="0.25">
      <c r="A650" s="156" t="s">
        <v>3810</v>
      </c>
      <c r="B650" s="157" t="s">
        <v>177</v>
      </c>
      <c r="C650" s="347">
        <v>637</v>
      </c>
      <c r="D650" s="158">
        <v>427930</v>
      </c>
      <c r="E650" s="158">
        <v>429780</v>
      </c>
      <c r="F650" s="159">
        <f t="shared" si="10"/>
        <v>100.43231369616525</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1552</v>
      </c>
      <c r="E652" s="149">
        <v>2631</v>
      </c>
      <c r="F652" s="148">
        <f t="shared" ref="F652:F677" si="11">IF(D652&lt;&gt;0,IF(E652/D652&gt;=100,"&gt;&gt;100",E652/D652*100),"-")</f>
        <v>169.52319587628867</v>
      </c>
    </row>
    <row r="653" spans="1:6" s="8" customFormat="1" x14ac:dyDescent="0.25">
      <c r="A653" s="145" t="s">
        <v>1208</v>
      </c>
      <c r="B653" s="146" t="s">
        <v>2750</v>
      </c>
      <c r="C653" s="345">
        <v>639</v>
      </c>
      <c r="D653" s="149">
        <v>134940</v>
      </c>
      <c r="E653" s="149">
        <v>96957</v>
      </c>
      <c r="F653" s="148">
        <f t="shared" si="11"/>
        <v>71.851934192974653</v>
      </c>
    </row>
    <row r="654" spans="1:6" s="8" customFormat="1" x14ac:dyDescent="0.25">
      <c r="A654" s="145" t="s">
        <v>1209</v>
      </c>
      <c r="B654" s="146" t="s">
        <v>3586</v>
      </c>
      <c r="C654" s="345">
        <v>640</v>
      </c>
      <c r="D654" s="149">
        <v>133861</v>
      </c>
      <c r="E654" s="149">
        <v>94986</v>
      </c>
      <c r="F654" s="148">
        <f t="shared" si="11"/>
        <v>70.958681019863889</v>
      </c>
    </row>
    <row r="655" spans="1:6" s="8" customFormat="1" x14ac:dyDescent="0.25">
      <c r="A655" s="145">
        <v>11</v>
      </c>
      <c r="B655" s="146" t="s">
        <v>181</v>
      </c>
      <c r="C655" s="345">
        <v>641</v>
      </c>
      <c r="D655" s="147">
        <f>+D652+D653-D654</f>
        <v>2631</v>
      </c>
      <c r="E655" s="147">
        <f>+E652+E653-E654</f>
        <v>4602</v>
      </c>
      <c r="F655" s="150">
        <f t="shared" si="11"/>
        <v>174.91448118586089</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48</v>
      </c>
      <c r="E657" s="149">
        <v>48</v>
      </c>
      <c r="F657" s="148">
        <f t="shared" si="11"/>
        <v>100</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42</v>
      </c>
      <c r="E659" s="149">
        <v>42</v>
      </c>
      <c r="F659" s="148">
        <f t="shared" si="11"/>
        <v>100</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v>12528</v>
      </c>
      <c r="E672" s="149">
        <v>7314</v>
      </c>
      <c r="F672" s="148">
        <f t="shared" si="11"/>
        <v>58.381226053639843</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4886906</v>
      </c>
      <c r="E678" s="149">
        <v>5108722</v>
      </c>
      <c r="F678" s="148"/>
    </row>
    <row r="679" spans="1:6" s="8" customFormat="1" x14ac:dyDescent="0.25">
      <c r="A679" s="152">
        <v>63613</v>
      </c>
      <c r="B679" s="163" t="s">
        <v>4078</v>
      </c>
      <c r="C679" s="345">
        <v>665</v>
      </c>
      <c r="D679" s="149"/>
      <c r="E679" s="149"/>
      <c r="F679" s="148"/>
    </row>
    <row r="680" spans="1:6" s="8" customFormat="1" x14ac:dyDescent="0.25">
      <c r="A680" s="152">
        <v>63622</v>
      </c>
      <c r="B680" s="163" t="s">
        <v>4079</v>
      </c>
      <c r="C680" s="345">
        <v>666</v>
      </c>
      <c r="D680" s="149"/>
      <c r="E680" s="149"/>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v>69806</v>
      </c>
      <c r="E682" s="149">
        <v>20000</v>
      </c>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c r="E698" s="149"/>
      <c r="F698" s="148" t="str">
        <f t="shared" si="12"/>
        <v>-</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v>4317</v>
      </c>
      <c r="F700" s="148"/>
    </row>
    <row r="701" spans="1:6" s="8" customFormat="1" x14ac:dyDescent="0.25">
      <c r="A701" s="145">
        <v>31214</v>
      </c>
      <c r="B701" s="146" t="s">
        <v>3796</v>
      </c>
      <c r="C701" s="345">
        <v>687</v>
      </c>
      <c r="D701" s="149">
        <v>10473</v>
      </c>
      <c r="E701" s="149"/>
      <c r="F701" s="148">
        <f>IF(D701&lt;&gt;0,IF(E701/D701&gt;=100,"&gt;&gt;100",E701/D701*100),"-")</f>
        <v>0</v>
      </c>
    </row>
    <row r="702" spans="1:6" s="8" customFormat="1" x14ac:dyDescent="0.25">
      <c r="A702" s="145">
        <v>31215</v>
      </c>
      <c r="B702" s="146" t="s">
        <v>1641</v>
      </c>
      <c r="C702" s="345">
        <v>688</v>
      </c>
      <c r="D702" s="149">
        <v>7189</v>
      </c>
      <c r="E702" s="149">
        <v>7188</v>
      </c>
      <c r="F702" s="148">
        <f>IF(D702&lt;&gt;0,IF(E702/D702&gt;=100,"&gt;&gt;100",E702/D702*100),"-")</f>
        <v>99.986089859507572</v>
      </c>
    </row>
    <row r="703" spans="1:6" s="8" customFormat="1" x14ac:dyDescent="0.25">
      <c r="A703" s="145">
        <v>32121</v>
      </c>
      <c r="B703" s="146" t="s">
        <v>3797</v>
      </c>
      <c r="C703" s="345">
        <v>689</v>
      </c>
      <c r="D703" s="149">
        <v>134111</v>
      </c>
      <c r="E703" s="149">
        <v>192715</v>
      </c>
      <c r="F703" s="148">
        <f>IF(D703&lt;&gt;0,IF(E703/D703&gt;=100,"&gt;&gt;100",E703/D703*100),"-")</f>
        <v>143.69813065296657</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11203</v>
      </c>
      <c r="E705" s="149">
        <v>9187</v>
      </c>
      <c r="F705" s="148">
        <f>IF(D705&lt;&gt;0,IF(E705/D705&gt;=100,"&gt;&gt;100",E705/D705*100),"-")</f>
        <v>82.00482013746317</v>
      </c>
    </row>
    <row r="706" spans="1:6" s="8" customFormat="1" x14ac:dyDescent="0.25">
      <c r="A706" s="145" t="s">
        <v>3798</v>
      </c>
      <c r="B706" s="146" t="s">
        <v>3799</v>
      </c>
      <c r="C706" s="345">
        <v>692</v>
      </c>
      <c r="D706" s="149">
        <v>13359</v>
      </c>
      <c r="E706" s="149">
        <v>7941</v>
      </c>
      <c r="F706" s="148">
        <f>IF(D706&lt;&gt;0,IF(E706/D706&gt;=100,"&gt;&gt;100",E706/D706*100),"-")</f>
        <v>59.443072086233997</v>
      </c>
    </row>
    <row r="707" spans="1:6" s="8" customFormat="1" x14ac:dyDescent="0.25">
      <c r="A707" s="145" t="s">
        <v>3800</v>
      </c>
      <c r="B707" s="146" t="s">
        <v>3801</v>
      </c>
      <c r="C707" s="345">
        <v>693</v>
      </c>
      <c r="D707" s="149">
        <v>36224</v>
      </c>
      <c r="E707" s="149">
        <v>2090</v>
      </c>
      <c r="F707" s="148">
        <f>IF(D707&lt;&gt;0,IF(E707/D707&gt;=100,"&gt;&gt;100",E707/D707*100),"-")</f>
        <v>5.7696554770318018</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Karmen Rašin</v>
      </c>
      <c r="D995" s="293"/>
      <c r="E995" s="293"/>
    </row>
    <row r="996" spans="1:5" ht="15" customHeight="1" x14ac:dyDescent="0.25">
      <c r="A996" s="291" t="str">
        <f>IF(RefStr!H27="","Telefon za kontakt: _________________","Telefon za kontakt: " &amp; RefStr!H27)</f>
        <v>Telefon za kontakt: 023383278</v>
      </c>
      <c r="C996" s="292"/>
    </row>
    <row r="997" spans="1:5" ht="15" customHeight="1" x14ac:dyDescent="0.25">
      <c r="A997" s="291" t="str">
        <f>IF(RefStr!H33="","Odgovorna osoba: _____________________________","Odgovorna osoba: " &amp; RefStr!H33)</f>
        <v>Odgovorna osoba: Ivica Kero</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workbookViewId="0">
      <pane ySplit="1" topLeftCell="A230" activePane="bottomLeft" state="frozen"/>
      <selection pane="bottomLeft" activeCell="E255" sqref="E255"/>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4" t="s">
        <v>2788</v>
      </c>
      <c r="B1" s="435"/>
      <c r="C1" s="436" t="s">
        <v>3024</v>
      </c>
      <c r="D1" s="437"/>
      <c r="E1" s="437"/>
      <c r="F1" s="437"/>
    </row>
    <row r="2" spans="1:6" ht="39.9"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18065</v>
      </c>
      <c r="C4" s="414"/>
      <c r="D4" s="414"/>
      <c r="E4" s="415">
        <f>SUM(Skriveni!G977:G1286)</f>
        <v>46298013.681000009</v>
      </c>
      <c r="F4" s="416"/>
    </row>
    <row r="5" spans="1:6" ht="15" customHeight="1" x14ac:dyDescent="0.2">
      <c r="B5" s="413" t="str">
        <f>"Naziv: "&amp;IF(RefStr!B10&lt;&gt;"",RefStr!B10,"_______________________________________")</f>
        <v>Naziv: Srednja škola Biograd na Moru</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8532 Tehničko i strukovno srednje obrazovanje</v>
      </c>
      <c r="C7" s="412"/>
      <c r="D7" s="412"/>
      <c r="E7" s="412"/>
      <c r="F7" s="412"/>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13515441</v>
      </c>
      <c r="E12" s="96">
        <f>E13+E74</f>
        <v>13625647</v>
      </c>
      <c r="F12" s="123">
        <f t="shared" ref="F12:F75" si="0">IF(D12&gt;0,IF(E12/D12&gt;=100,"&gt;&gt;100",E12/D12*100),"-")</f>
        <v>100.81540809508176</v>
      </c>
    </row>
    <row r="13" spans="1:6" s="3" customFormat="1" x14ac:dyDescent="0.25">
      <c r="A13" s="132">
        <v>0</v>
      </c>
      <c r="B13" s="314" t="s">
        <v>521</v>
      </c>
      <c r="C13" s="303">
        <v>2</v>
      </c>
      <c r="D13" s="97">
        <f>D14+D18+D57+D58+D62+D69</f>
        <v>12954854</v>
      </c>
      <c r="E13" s="97">
        <f>E14+E18+E57+E58+E62+E69</f>
        <v>13028196</v>
      </c>
      <c r="F13" s="124">
        <f t="shared" si="0"/>
        <v>100.56613528797777</v>
      </c>
    </row>
    <row r="14" spans="1:6" s="3" customFormat="1" x14ac:dyDescent="0.25">
      <c r="A14" s="132" t="s">
        <v>1564</v>
      </c>
      <c r="B14" s="314" t="s">
        <v>3259</v>
      </c>
      <c r="C14" s="303">
        <v>3</v>
      </c>
      <c r="D14" s="97">
        <f>D15+D16-D17</f>
        <v>19231</v>
      </c>
      <c r="E14" s="97">
        <f>E15+E16-E17</f>
        <v>19231</v>
      </c>
      <c r="F14" s="124">
        <f t="shared" si="0"/>
        <v>100</v>
      </c>
    </row>
    <row r="15" spans="1:6" s="3" customFormat="1" x14ac:dyDescent="0.25">
      <c r="A15" s="132" t="s">
        <v>3260</v>
      </c>
      <c r="B15" s="314" t="s">
        <v>3261</v>
      </c>
      <c r="C15" s="303">
        <v>4</v>
      </c>
      <c r="D15" s="94">
        <v>11897</v>
      </c>
      <c r="E15" s="94">
        <v>11897</v>
      </c>
      <c r="F15" s="125">
        <f t="shared" si="0"/>
        <v>100</v>
      </c>
    </row>
    <row r="16" spans="1:6" s="3" customFormat="1" x14ac:dyDescent="0.25">
      <c r="A16" s="132" t="s">
        <v>3262</v>
      </c>
      <c r="B16" s="314" t="s">
        <v>358</v>
      </c>
      <c r="C16" s="303">
        <v>5</v>
      </c>
      <c r="D16" s="94">
        <v>26006</v>
      </c>
      <c r="E16" s="94">
        <v>26006</v>
      </c>
      <c r="F16" s="125">
        <f t="shared" si="0"/>
        <v>100</v>
      </c>
    </row>
    <row r="17" spans="1:6" s="3" customFormat="1" x14ac:dyDescent="0.25">
      <c r="A17" s="132" t="s">
        <v>359</v>
      </c>
      <c r="B17" s="314" t="s">
        <v>360</v>
      </c>
      <c r="C17" s="303">
        <v>6</v>
      </c>
      <c r="D17" s="94">
        <v>18672</v>
      </c>
      <c r="E17" s="94">
        <v>18672</v>
      </c>
      <c r="F17" s="125">
        <f t="shared" si="0"/>
        <v>100</v>
      </c>
    </row>
    <row r="18" spans="1:6" s="3" customFormat="1" x14ac:dyDescent="0.25">
      <c r="A18" s="132" t="s">
        <v>361</v>
      </c>
      <c r="B18" s="314" t="s">
        <v>522</v>
      </c>
      <c r="C18" s="303">
        <v>7</v>
      </c>
      <c r="D18" s="97">
        <f>D19+D25+D35+D41+D47+D51</f>
        <v>12935623</v>
      </c>
      <c r="E18" s="97">
        <f>E19+E25+E35+E41+E47+E51</f>
        <v>13008965</v>
      </c>
      <c r="F18" s="124">
        <f t="shared" si="0"/>
        <v>100.56697694421058</v>
      </c>
    </row>
    <row r="19" spans="1:6" s="3" customFormat="1" x14ac:dyDescent="0.25">
      <c r="A19" s="315" t="s">
        <v>362</v>
      </c>
      <c r="B19" s="314" t="s">
        <v>3928</v>
      </c>
      <c r="C19" s="303">
        <v>8</v>
      </c>
      <c r="D19" s="97">
        <f>SUM(D20:D23)-D24</f>
        <v>12332844</v>
      </c>
      <c r="E19" s="97">
        <f>SUM(E20:E23)-E24</f>
        <v>12277567</v>
      </c>
      <c r="F19" s="124">
        <f t="shared" si="0"/>
        <v>99.551790325086415</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15954498</v>
      </c>
      <c r="E21" s="94">
        <v>16109423</v>
      </c>
      <c r="F21" s="125">
        <f t="shared" si="0"/>
        <v>100.97104277426968</v>
      </c>
    </row>
    <row r="22" spans="1:6" s="3" customFormat="1" x14ac:dyDescent="0.25">
      <c r="A22" s="132" t="s">
        <v>365</v>
      </c>
      <c r="B22" s="314" t="s">
        <v>2882</v>
      </c>
      <c r="C22" s="303">
        <v>11</v>
      </c>
      <c r="D22" s="94"/>
      <c r="E22" s="94">
        <v>0</v>
      </c>
      <c r="F22" s="125" t="str">
        <f t="shared" si="0"/>
        <v>-</v>
      </c>
    </row>
    <row r="23" spans="1:6" s="3" customFormat="1" x14ac:dyDescent="0.25">
      <c r="A23" s="132" t="s">
        <v>366</v>
      </c>
      <c r="B23" s="314" t="s">
        <v>384</v>
      </c>
      <c r="C23" s="303">
        <v>12</v>
      </c>
      <c r="D23" s="94">
        <v>298206</v>
      </c>
      <c r="E23" s="94">
        <v>298206</v>
      </c>
      <c r="F23" s="125">
        <f t="shared" si="0"/>
        <v>100</v>
      </c>
    </row>
    <row r="24" spans="1:6" s="3" customFormat="1" x14ac:dyDescent="0.25">
      <c r="A24" s="132" t="s">
        <v>367</v>
      </c>
      <c r="B24" s="314" t="s">
        <v>1155</v>
      </c>
      <c r="C24" s="303">
        <v>13</v>
      </c>
      <c r="D24" s="94">
        <v>3919860</v>
      </c>
      <c r="E24" s="94">
        <v>4130062</v>
      </c>
      <c r="F24" s="125">
        <f t="shared" si="0"/>
        <v>105.36248743577576</v>
      </c>
    </row>
    <row r="25" spans="1:6" s="3" customFormat="1" x14ac:dyDescent="0.25">
      <c r="A25" s="315" t="s">
        <v>1156</v>
      </c>
      <c r="B25" s="314" t="s">
        <v>1261</v>
      </c>
      <c r="C25" s="303">
        <v>14</v>
      </c>
      <c r="D25" s="97">
        <f>SUM(D26:D33)-D34</f>
        <v>257013</v>
      </c>
      <c r="E25" s="97">
        <f>SUM(E26:E33)-E34</f>
        <v>298854</v>
      </c>
      <c r="F25" s="124">
        <f t="shared" si="0"/>
        <v>116.27972125923591</v>
      </c>
    </row>
    <row r="26" spans="1:6" s="3" customFormat="1" x14ac:dyDescent="0.25">
      <c r="A26" s="132" t="s">
        <v>1157</v>
      </c>
      <c r="B26" s="314" t="s">
        <v>3941</v>
      </c>
      <c r="C26" s="303">
        <v>15</v>
      </c>
      <c r="D26" s="94">
        <v>1421779</v>
      </c>
      <c r="E26" s="94">
        <v>1510823</v>
      </c>
      <c r="F26" s="125">
        <f t="shared" si="0"/>
        <v>106.26285801098483</v>
      </c>
    </row>
    <row r="27" spans="1:6" s="3" customFormat="1" x14ac:dyDescent="0.25">
      <c r="A27" s="132" t="s">
        <v>1158</v>
      </c>
      <c r="B27" s="314" t="s">
        <v>3965</v>
      </c>
      <c r="C27" s="303">
        <v>16</v>
      </c>
      <c r="D27" s="94">
        <v>18585</v>
      </c>
      <c r="E27" s="94">
        <v>16612</v>
      </c>
      <c r="F27" s="125">
        <f t="shared" si="0"/>
        <v>89.383911756793111</v>
      </c>
    </row>
    <row r="28" spans="1:6" s="3" customFormat="1" x14ac:dyDescent="0.25">
      <c r="A28" s="132" t="s">
        <v>1159</v>
      </c>
      <c r="B28" s="314" t="s">
        <v>3943</v>
      </c>
      <c r="C28" s="303">
        <v>17</v>
      </c>
      <c r="D28" s="94">
        <v>103909</v>
      </c>
      <c r="E28" s="94">
        <v>111109</v>
      </c>
      <c r="F28" s="125">
        <f t="shared" si="0"/>
        <v>106.92913992050737</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v>19489</v>
      </c>
      <c r="E30" s="94">
        <v>19489</v>
      </c>
      <c r="F30" s="125">
        <f t="shared" si="0"/>
        <v>100</v>
      </c>
    </row>
    <row r="31" spans="1:6" s="3" customFormat="1" x14ac:dyDescent="0.25">
      <c r="A31" s="272" t="s">
        <v>2451</v>
      </c>
      <c r="B31" s="314" t="s">
        <v>3946</v>
      </c>
      <c r="C31" s="303">
        <v>20</v>
      </c>
      <c r="D31" s="94">
        <v>45322</v>
      </c>
      <c r="E31" s="94">
        <v>45322</v>
      </c>
      <c r="F31" s="125">
        <f t="shared" si="0"/>
        <v>100</v>
      </c>
    </row>
    <row r="32" spans="1:6" s="3" customFormat="1" x14ac:dyDescent="0.25">
      <c r="A32" s="272" t="s">
        <v>2452</v>
      </c>
      <c r="B32" s="314" t="s">
        <v>3947</v>
      </c>
      <c r="C32" s="303">
        <v>21</v>
      </c>
      <c r="D32" s="94">
        <v>394005</v>
      </c>
      <c r="E32" s="94">
        <v>383245</v>
      </c>
      <c r="F32" s="125">
        <f t="shared" si="0"/>
        <v>97.2690701894646</v>
      </c>
    </row>
    <row r="33" spans="1:6" s="3" customFormat="1" x14ac:dyDescent="0.25">
      <c r="A33" s="272" t="s">
        <v>3153</v>
      </c>
      <c r="B33" s="314" t="s">
        <v>4034</v>
      </c>
      <c r="C33" s="303">
        <v>22</v>
      </c>
      <c r="D33" s="94"/>
      <c r="E33" s="94">
        <v>0</v>
      </c>
      <c r="F33" s="125" t="str">
        <f t="shared" si="0"/>
        <v>-</v>
      </c>
    </row>
    <row r="34" spans="1:6" s="3" customFormat="1" x14ac:dyDescent="0.25">
      <c r="A34" s="272" t="s">
        <v>2453</v>
      </c>
      <c r="B34" s="314" t="s">
        <v>2454</v>
      </c>
      <c r="C34" s="303">
        <v>23</v>
      </c>
      <c r="D34" s="94">
        <v>1746076</v>
      </c>
      <c r="E34" s="94">
        <v>1787746</v>
      </c>
      <c r="F34" s="125">
        <f t="shared" si="0"/>
        <v>102.38649405867785</v>
      </c>
    </row>
    <row r="35" spans="1:6" s="3" customFormat="1" x14ac:dyDescent="0.25">
      <c r="A35" s="316" t="s">
        <v>2455</v>
      </c>
      <c r="B35" s="314" t="s">
        <v>3133</v>
      </c>
      <c r="C35" s="303">
        <v>24</v>
      </c>
      <c r="D35" s="97">
        <f>SUM(D36:D39)-D40</f>
        <v>8882</v>
      </c>
      <c r="E35" s="97">
        <f>SUM(E36:E39)-E40</f>
        <v>8415</v>
      </c>
      <c r="F35" s="124">
        <f t="shared" si="0"/>
        <v>94.742175185768971</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v>9350</v>
      </c>
      <c r="E38" s="94">
        <v>9350</v>
      </c>
      <c r="F38" s="125">
        <f t="shared" si="0"/>
        <v>100</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v>468</v>
      </c>
      <c r="E40" s="94">
        <v>935</v>
      </c>
      <c r="F40" s="125">
        <f t="shared" si="0"/>
        <v>199.7863247863248</v>
      </c>
    </row>
    <row r="41" spans="1:6" s="3" customFormat="1" x14ac:dyDescent="0.25">
      <c r="A41" s="315" t="s">
        <v>2877</v>
      </c>
      <c r="B41" s="314" t="s">
        <v>3134</v>
      </c>
      <c r="C41" s="303">
        <v>30</v>
      </c>
      <c r="D41" s="97">
        <f>SUM(D42:D45)-D46</f>
        <v>183862</v>
      </c>
      <c r="E41" s="97">
        <f>SUM(E42:E45)-E46</f>
        <v>202357</v>
      </c>
      <c r="F41" s="124">
        <f t="shared" si="0"/>
        <v>110.05917481589454</v>
      </c>
    </row>
    <row r="42" spans="1:6" s="3" customFormat="1" x14ac:dyDescent="0.25">
      <c r="A42" s="132" t="s">
        <v>2878</v>
      </c>
      <c r="B42" s="314" t="s">
        <v>2886</v>
      </c>
      <c r="C42" s="303">
        <v>31</v>
      </c>
      <c r="D42" s="94">
        <v>183862</v>
      </c>
      <c r="E42" s="94">
        <v>202357</v>
      </c>
      <c r="F42" s="125">
        <f t="shared" si="0"/>
        <v>110.05917481589454</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153022</v>
      </c>
      <c r="E51" s="97">
        <f>SUM(E52:E55)-E56</f>
        <v>221772</v>
      </c>
      <c r="F51" s="124">
        <f t="shared" si="0"/>
        <v>144.92818026166171</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v>272523</v>
      </c>
      <c r="E55" s="94">
        <v>341273</v>
      </c>
      <c r="F55" s="125">
        <f t="shared" si="0"/>
        <v>125.22722852750043</v>
      </c>
    </row>
    <row r="56" spans="1:6" s="3" customFormat="1" x14ac:dyDescent="0.25">
      <c r="A56" s="132" t="s">
        <v>448</v>
      </c>
      <c r="B56" s="314" t="s">
        <v>449</v>
      </c>
      <c r="C56" s="303">
        <v>45</v>
      </c>
      <c r="D56" s="94">
        <v>119501</v>
      </c>
      <c r="E56" s="94">
        <v>119501</v>
      </c>
      <c r="F56" s="125">
        <f t="shared" si="0"/>
        <v>100</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268730</v>
      </c>
      <c r="E60" s="94">
        <v>275790</v>
      </c>
      <c r="F60" s="125">
        <f t="shared" si="0"/>
        <v>102.62717225467941</v>
      </c>
    </row>
    <row r="61" spans="1:6" s="3" customFormat="1" x14ac:dyDescent="0.25">
      <c r="A61" s="132" t="s">
        <v>456</v>
      </c>
      <c r="B61" s="314" t="s">
        <v>617</v>
      </c>
      <c r="C61" s="303">
        <v>50</v>
      </c>
      <c r="D61" s="94">
        <v>268730</v>
      </c>
      <c r="E61" s="94">
        <v>275790</v>
      </c>
      <c r="F61" s="125">
        <f t="shared" si="0"/>
        <v>102.62717225467941</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560587</v>
      </c>
      <c r="E74" s="97">
        <f>E75+E84+E92+E123+E139+E151+E168+E169</f>
        <v>597451</v>
      </c>
      <c r="F74" s="124">
        <f t="shared" si="0"/>
        <v>106.57596412332073</v>
      </c>
    </row>
    <row r="75" spans="1:6" s="3" customFormat="1" x14ac:dyDescent="0.25">
      <c r="A75" s="272" t="s">
        <v>2744</v>
      </c>
      <c r="B75" s="314" t="s">
        <v>322</v>
      </c>
      <c r="C75" s="303">
        <v>64</v>
      </c>
      <c r="D75" s="97">
        <f>+D76+D81+D82+D83</f>
        <v>2631</v>
      </c>
      <c r="E75" s="97">
        <f>+E76+E81+E82+E83</f>
        <v>4602</v>
      </c>
      <c r="F75" s="124">
        <f t="shared" si="0"/>
        <v>174.91448118586089</v>
      </c>
    </row>
    <row r="76" spans="1:6" s="3" customFormat="1" x14ac:dyDescent="0.25">
      <c r="A76" s="132" t="s">
        <v>3429</v>
      </c>
      <c r="B76" s="317" t="s">
        <v>1885</v>
      </c>
      <c r="C76" s="303">
        <v>65</v>
      </c>
      <c r="D76" s="97">
        <f>SUM(D77:D80)</f>
        <v>0</v>
      </c>
      <c r="E76" s="97">
        <f>SUM(E77:E80)</f>
        <v>0</v>
      </c>
      <c r="F76" s="124" t="str">
        <f t="shared" ref="F76:F139" si="1">IF(D76&gt;0,IF(E76/D76&gt;=100,"&gt;&gt;100",E76/D76*100),"-")</f>
        <v>-</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c r="E78" s="94"/>
      <c r="F78" s="125" t="str">
        <f t="shared" si="1"/>
        <v>-</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v>2631</v>
      </c>
      <c r="E82" s="94">
        <v>4602</v>
      </c>
      <c r="F82" s="125">
        <f t="shared" si="1"/>
        <v>174.91448118586089</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0</v>
      </c>
      <c r="E84" s="97">
        <f>+E85+SUM(E88:E91)</f>
        <v>8492</v>
      </c>
      <c r="F84" s="124" t="str">
        <f t="shared" si="1"/>
        <v>-</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c r="E91" s="94">
        <v>8492</v>
      </c>
      <c r="F91" s="125" t="str">
        <f t="shared" si="1"/>
        <v>-</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130026</v>
      </c>
      <c r="E151" s="97">
        <f>SUM(E152:E154)+SUM(E162:E166)-E167</f>
        <v>154577</v>
      </c>
      <c r="F151" s="124">
        <f t="shared" si="2"/>
        <v>118.88160829372588</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v>31000</v>
      </c>
      <c r="E164" s="94">
        <v>26000</v>
      </c>
      <c r="F164" s="125">
        <f t="shared" si="2"/>
        <v>83.870967741935488</v>
      </c>
    </row>
    <row r="165" spans="1:6" s="3" customFormat="1" x14ac:dyDescent="0.25">
      <c r="A165" s="132" t="s">
        <v>1339</v>
      </c>
      <c r="B165" s="317" t="s">
        <v>1340</v>
      </c>
      <c r="C165" s="303">
        <v>154</v>
      </c>
      <c r="D165" s="94">
        <v>99026</v>
      </c>
      <c r="E165" s="94">
        <v>128577</v>
      </c>
      <c r="F165" s="125">
        <f t="shared" si="2"/>
        <v>129.84165774645044</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427930</v>
      </c>
      <c r="E169" s="97">
        <f>SUM(E170:E172)</f>
        <v>429780</v>
      </c>
      <c r="F169" s="124">
        <f t="shared" si="2"/>
        <v>100.43231369616525</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427930</v>
      </c>
      <c r="E172" s="94">
        <v>429780</v>
      </c>
      <c r="F172" s="125">
        <f t="shared" si="2"/>
        <v>100.43231369616525</v>
      </c>
    </row>
    <row r="173" spans="1:6" s="3" customFormat="1" x14ac:dyDescent="0.25">
      <c r="A173" s="272"/>
      <c r="B173" s="314" t="s">
        <v>1068</v>
      </c>
      <c r="C173" s="303">
        <v>162</v>
      </c>
      <c r="D173" s="97">
        <f>D174+D234</f>
        <v>13515441</v>
      </c>
      <c r="E173" s="97">
        <f>E174+E234</f>
        <v>13625646</v>
      </c>
      <c r="F173" s="124">
        <f t="shared" si="2"/>
        <v>100.8154006961371</v>
      </c>
    </row>
    <row r="174" spans="1:6" s="3" customFormat="1" x14ac:dyDescent="0.25">
      <c r="A174" s="272" t="s">
        <v>3813</v>
      </c>
      <c r="B174" s="314" t="s">
        <v>1145</v>
      </c>
      <c r="C174" s="303">
        <v>163</v>
      </c>
      <c r="D174" s="97">
        <f>D175+D186+D187+D203+D231</f>
        <v>438867</v>
      </c>
      <c r="E174" s="97">
        <f>E175+E186+E187+E203+E231</f>
        <v>445156</v>
      </c>
      <c r="F174" s="124">
        <f t="shared" si="2"/>
        <v>101.43300817787622</v>
      </c>
    </row>
    <row r="175" spans="1:6" s="3" customFormat="1" x14ac:dyDescent="0.25">
      <c r="A175" s="272" t="s">
        <v>1181</v>
      </c>
      <c r="B175" s="314" t="s">
        <v>1547</v>
      </c>
      <c r="C175" s="303">
        <v>164</v>
      </c>
      <c r="D175" s="97">
        <f>SUM(D176:D178)+SUM(D182:D185)</f>
        <v>438867</v>
      </c>
      <c r="E175" s="97">
        <f>SUM(E176:E178)+SUM(E182:E185)</f>
        <v>445156</v>
      </c>
      <c r="F175" s="124">
        <f t="shared" si="2"/>
        <v>101.43300817787622</v>
      </c>
    </row>
    <row r="176" spans="1:6" s="3" customFormat="1" x14ac:dyDescent="0.25">
      <c r="A176" s="272" t="s">
        <v>1182</v>
      </c>
      <c r="B176" s="314" t="s">
        <v>1183</v>
      </c>
      <c r="C176" s="303">
        <v>165</v>
      </c>
      <c r="D176" s="94">
        <v>403292</v>
      </c>
      <c r="E176" s="94">
        <v>411402</v>
      </c>
      <c r="F176" s="125">
        <f t="shared" si="2"/>
        <v>102.01094988246729</v>
      </c>
    </row>
    <row r="177" spans="1:6" s="3" customFormat="1" x14ac:dyDescent="0.25">
      <c r="A177" s="272" t="s">
        <v>1184</v>
      </c>
      <c r="B177" s="314" t="s">
        <v>1185</v>
      </c>
      <c r="C177" s="303">
        <v>166</v>
      </c>
      <c r="D177" s="94">
        <v>35278</v>
      </c>
      <c r="E177" s="94">
        <v>20800</v>
      </c>
      <c r="F177" s="125">
        <f t="shared" si="2"/>
        <v>58.960258518056577</v>
      </c>
    </row>
    <row r="178" spans="1:6" s="3" customFormat="1" x14ac:dyDescent="0.25">
      <c r="A178" s="272" t="s">
        <v>1186</v>
      </c>
      <c r="B178" s="317" t="s">
        <v>2842</v>
      </c>
      <c r="C178" s="303">
        <v>167</v>
      </c>
      <c r="D178" s="97">
        <f>SUM(D179:D181)</f>
        <v>62</v>
      </c>
      <c r="E178" s="97">
        <f>SUM(E179:E181)</f>
        <v>62</v>
      </c>
      <c r="F178" s="124">
        <f t="shared" si="2"/>
        <v>100</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62</v>
      </c>
      <c r="E181" s="94">
        <v>62</v>
      </c>
      <c r="F181" s="125">
        <f t="shared" si="2"/>
        <v>100</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v>235</v>
      </c>
      <c r="E185" s="94">
        <v>12892</v>
      </c>
      <c r="F185" s="125">
        <f t="shared" si="2"/>
        <v>5485.9574468085111</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13076574</v>
      </c>
      <c r="E234" s="97">
        <f>+E235+E243-E247+E251+E252+E253</f>
        <v>13180490</v>
      </c>
      <c r="F234" s="124">
        <f t="shared" si="3"/>
        <v>100.79467297779985</v>
      </c>
    </row>
    <row r="235" spans="1:6" s="3" customFormat="1" x14ac:dyDescent="0.25">
      <c r="A235" s="132" t="s">
        <v>1279</v>
      </c>
      <c r="B235" s="314" t="s">
        <v>3395</v>
      </c>
      <c r="C235" s="303">
        <v>224</v>
      </c>
      <c r="D235" s="97">
        <f>D236-D239</f>
        <v>13005695</v>
      </c>
      <c r="E235" s="97">
        <f>E236-E239</f>
        <v>13079036</v>
      </c>
      <c r="F235" s="124">
        <f t="shared" si="3"/>
        <v>100.56391450053226</v>
      </c>
    </row>
    <row r="236" spans="1:6" s="3" customFormat="1" x14ac:dyDescent="0.25">
      <c r="A236" s="132" t="s">
        <v>1280</v>
      </c>
      <c r="B236" s="314" t="s">
        <v>3396</v>
      </c>
      <c r="C236" s="303">
        <v>225</v>
      </c>
      <c r="D236" s="97">
        <f>SUM(D237:D238)</f>
        <v>13005695</v>
      </c>
      <c r="E236" s="97">
        <f>SUM(E237:E238)</f>
        <v>13079036</v>
      </c>
      <c r="F236" s="124">
        <f t="shared" si="3"/>
        <v>100.56391450053226</v>
      </c>
    </row>
    <row r="237" spans="1:6" s="3" customFormat="1" x14ac:dyDescent="0.25">
      <c r="A237" s="132" t="s">
        <v>1281</v>
      </c>
      <c r="B237" s="314" t="s">
        <v>1282</v>
      </c>
      <c r="C237" s="303">
        <v>226</v>
      </c>
      <c r="D237" s="94">
        <v>12634589</v>
      </c>
      <c r="E237" s="94">
        <v>12605099</v>
      </c>
      <c r="F237" s="125">
        <f t="shared" si="3"/>
        <v>99.766593119887006</v>
      </c>
    </row>
    <row r="238" spans="1:6" s="3" customFormat="1" x14ac:dyDescent="0.25">
      <c r="A238" s="132" t="s">
        <v>1283</v>
      </c>
      <c r="B238" s="314" t="s">
        <v>1284</v>
      </c>
      <c r="C238" s="303">
        <v>227</v>
      </c>
      <c r="D238" s="94">
        <v>371106</v>
      </c>
      <c r="E238" s="94">
        <v>473937</v>
      </c>
      <c r="F238" s="125">
        <f t="shared" si="3"/>
        <v>127.70933372136264</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130604</v>
      </c>
      <c r="E243" s="97">
        <f>SUM(E244:E246)</f>
        <v>366234</v>
      </c>
      <c r="F243" s="124">
        <f t="shared" si="3"/>
        <v>280.41560748522249</v>
      </c>
    </row>
    <row r="244" spans="1:6" s="3" customFormat="1" x14ac:dyDescent="0.25">
      <c r="A244" s="132" t="s">
        <v>2861</v>
      </c>
      <c r="B244" s="314" t="s">
        <v>4121</v>
      </c>
      <c r="C244" s="303">
        <v>233</v>
      </c>
      <c r="D244" s="94">
        <v>130604</v>
      </c>
      <c r="E244" s="94">
        <v>366234</v>
      </c>
      <c r="F244" s="125">
        <f t="shared" si="3"/>
        <v>280.41560748522249</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90725</v>
      </c>
      <c r="E247" s="97">
        <f>SUM(E248:E250)</f>
        <v>290780</v>
      </c>
      <c r="F247" s="124">
        <f t="shared" si="3"/>
        <v>320.50702672912649</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v>90725</v>
      </c>
      <c r="E249" s="94">
        <v>290780</v>
      </c>
      <c r="F249" s="125">
        <f t="shared" si="3"/>
        <v>320.50702672912649</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31000</v>
      </c>
      <c r="E251" s="94">
        <v>26000</v>
      </c>
      <c r="F251" s="125">
        <f t="shared" si="3"/>
        <v>83.870967741935488</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155000</v>
      </c>
      <c r="F255" s="124" t="str">
        <f t="shared" si="3"/>
        <v>-</v>
      </c>
    </row>
    <row r="256" spans="1:6" s="3" customFormat="1" x14ac:dyDescent="0.25">
      <c r="A256" s="319" t="s">
        <v>302</v>
      </c>
      <c r="B256" s="320" t="s">
        <v>303</v>
      </c>
      <c r="C256" s="306">
        <v>245</v>
      </c>
      <c r="D256" s="95"/>
      <c r="E256" s="95">
        <v>155000</v>
      </c>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v>130026</v>
      </c>
      <c r="E260" s="94">
        <v>154577</v>
      </c>
      <c r="F260" s="125">
        <f t="shared" si="4"/>
        <v>118.88160829372588</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c r="E264" s="94">
        <v>8492</v>
      </c>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v>10937</v>
      </c>
      <c r="E287" s="94">
        <v>16007</v>
      </c>
      <c r="F287" s="125">
        <f t="shared" si="4"/>
        <v>146.35640486422236</v>
      </c>
    </row>
    <row r="288" spans="1:6" s="3" customFormat="1" x14ac:dyDescent="0.25">
      <c r="A288" s="132" t="s">
        <v>3177</v>
      </c>
      <c r="B288" s="314" t="s">
        <v>3274</v>
      </c>
      <c r="C288" s="303">
        <v>276</v>
      </c>
      <c r="D288" s="94">
        <v>427930</v>
      </c>
      <c r="E288" s="94">
        <v>429149</v>
      </c>
      <c r="F288" s="125">
        <f t="shared" si="4"/>
        <v>100.28485967331106</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v>235</v>
      </c>
      <c r="E298" s="94">
        <v>12892</v>
      </c>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Karmen Rašin</v>
      </c>
      <c r="B325" s="291"/>
      <c r="D325" s="293"/>
      <c r="E325" s="293"/>
      <c r="F325" s="291"/>
      <c r="G325" s="307"/>
    </row>
    <row r="326" spans="1:7" s="292" customFormat="1" ht="15" customHeight="1" x14ac:dyDescent="0.25">
      <c r="A326" s="291" t="str">
        <f>IF(RefStr!H27="","Telefon za kontakt: _________________","Telefon za kontakt: " &amp; RefStr!H27)</f>
        <v>Telefon za kontakt: 023383278</v>
      </c>
      <c r="B326" s="291"/>
      <c r="F326" s="291"/>
      <c r="G326" s="307"/>
    </row>
    <row r="327" spans="1:7" s="292" customFormat="1" ht="15" customHeight="1" x14ac:dyDescent="0.25">
      <c r="A327" s="291" t="str">
        <f>IF(RefStr!H33="","Odgovorna osoba: _____________________________","Odgovorna osoba: " &amp; RefStr!H33)</f>
        <v>Odgovorna osoba: Ivica Kero</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28" sqref="E12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18065</v>
      </c>
      <c r="C4" s="414"/>
      <c r="D4" s="414"/>
      <c r="E4" s="415">
        <f>SUM(Skriveni!G1287:G1423)</f>
        <v>8966653.6319999993</v>
      </c>
      <c r="F4" s="416"/>
    </row>
    <row r="5" spans="1:6" ht="15" customHeight="1" x14ac:dyDescent="0.2">
      <c r="B5" s="413" t="str">
        <f>"Naziv: "&amp;IF(RefStr!B10&lt;&gt;"",RefStr!B10,"_______________________________________")</f>
        <v>Naziv: Srednja škola Biograd na Moru</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8532 Tehničko i strukovno srednje obrazovanje</v>
      </c>
      <c r="C7" s="412"/>
      <c r="D7" s="412"/>
      <c r="E7" s="412"/>
      <c r="F7" s="412"/>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5882436</v>
      </c>
      <c r="E121" s="97">
        <f>E122+E125+E128+E129+SUM(E132:E135)</f>
        <v>6457790</v>
      </c>
      <c r="F121" s="125">
        <f t="shared" si="1"/>
        <v>109.78087989397589</v>
      </c>
    </row>
    <row r="122" spans="1:6" s="3" customFormat="1" x14ac:dyDescent="0.25">
      <c r="A122" s="132" t="s">
        <v>2919</v>
      </c>
      <c r="B122" s="105" t="s">
        <v>3973</v>
      </c>
      <c r="C122" s="303">
        <v>111</v>
      </c>
      <c r="D122" s="97">
        <f>SUM(D123:D124)</f>
        <v>0</v>
      </c>
      <c r="E122" s="97">
        <f>SUM(E123:E124)</f>
        <v>0</v>
      </c>
      <c r="F122" s="125" t="str">
        <f t="shared" si="1"/>
        <v>-</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c r="E124" s="94"/>
      <c r="F124" s="125" t="str">
        <f t="shared" si="1"/>
        <v>-</v>
      </c>
    </row>
    <row r="125" spans="1:6" s="3" customFormat="1" x14ac:dyDescent="0.25">
      <c r="A125" s="132" t="s">
        <v>2922</v>
      </c>
      <c r="B125" s="105" t="s">
        <v>3974</v>
      </c>
      <c r="C125" s="303">
        <v>114</v>
      </c>
      <c r="D125" s="97">
        <f>SUM(D126:D127)</f>
        <v>5882436</v>
      </c>
      <c r="E125" s="97">
        <f>SUM(E126:E127)</f>
        <v>6457790</v>
      </c>
      <c r="F125" s="125">
        <f t="shared" si="1"/>
        <v>109.78087989397589</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v>5882436</v>
      </c>
      <c r="E127" s="94">
        <v>6457790</v>
      </c>
      <c r="F127" s="125">
        <f t="shared" si="1"/>
        <v>109.78087989397589</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c r="E133" s="94"/>
      <c r="F133" s="125" t="str">
        <f t="shared" si="1"/>
        <v>-</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5882436</v>
      </c>
      <c r="E148" s="107">
        <f>E12+E29+E35+E42+E82+E89+E96+E114+E121+E136</f>
        <v>6457790</v>
      </c>
      <c r="F148" s="126">
        <f t="shared" si="2"/>
        <v>109.78087989397589</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Karmen Rašin</v>
      </c>
      <c r="B151" s="291"/>
      <c r="D151" s="293"/>
      <c r="E151" s="293"/>
      <c r="F151" s="291"/>
      <c r="G151" s="307"/>
    </row>
    <row r="152" spans="1:7" s="292" customFormat="1" ht="15" customHeight="1" x14ac:dyDescent="0.25">
      <c r="A152" s="291" t="str">
        <f>IF(RefStr!H27="","Telefon za kontakt: _________________","Telefon za kontakt: " &amp; RefStr!H27)</f>
        <v>Telefon za kontakt: 023383278</v>
      </c>
      <c r="B152" s="291"/>
      <c r="E152" s="291"/>
      <c r="F152" s="291"/>
      <c r="G152" s="307"/>
    </row>
    <row r="153" spans="1:7" s="292" customFormat="1" ht="15" customHeight="1" x14ac:dyDescent="0.25">
      <c r="A153" s="291" t="str">
        <f>IF(RefStr!H33="","Odgovorna osoba: _____________________________","Odgovorna osoba: " &amp; RefStr!H33)</f>
        <v>Odgovorna osoba: Ivica Kero</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21" sqref="E21"/>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18065</v>
      </c>
      <c r="C4" s="450"/>
      <c r="D4" s="415">
        <f>SUM(Skriveni!G1424:G1467)</f>
        <v>5877.08</v>
      </c>
      <c r="E4" s="416"/>
    </row>
    <row r="5" spans="1:6" ht="15" customHeight="1" x14ac:dyDescent="0.25">
      <c r="B5" s="413" t="str">
        <f>"Naziv: "&amp;IF(RefStr!B10&lt;&gt;"",RefStr!B10,"_______________________________________")</f>
        <v>Naziv: Srednja škola Biograd na Moru</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8532 Tehničko i strukovno srednje obrazovanje</v>
      </c>
      <c r="C7" s="412"/>
      <c r="D7" s="412"/>
      <c r="E7" s="412"/>
      <c r="F7" s="412"/>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94820</v>
      </c>
      <c r="E12" s="133">
        <f>E13+E29</f>
        <v>12850</v>
      </c>
    </row>
    <row r="13" spans="1:6" s="3" customFormat="1" ht="14.1" customHeight="1" x14ac:dyDescent="0.25">
      <c r="A13" s="301" t="s">
        <v>3306</v>
      </c>
      <c r="B13" s="302" t="s">
        <v>3307</v>
      </c>
      <c r="C13" s="303">
        <v>2</v>
      </c>
      <c r="D13" s="97">
        <f>D14+D21</f>
        <v>0</v>
      </c>
      <c r="E13" s="134">
        <f>E14+E21</f>
        <v>12850</v>
      </c>
    </row>
    <row r="14" spans="1:6" s="3" customFormat="1" ht="14.1" customHeight="1" x14ac:dyDescent="0.25">
      <c r="A14" s="301" t="s">
        <v>1215</v>
      </c>
      <c r="B14" s="302" t="s">
        <v>3308</v>
      </c>
      <c r="C14" s="303">
        <v>3</v>
      </c>
      <c r="D14" s="97">
        <f>SUM(D15:D20)</f>
        <v>0</v>
      </c>
      <c r="E14" s="134">
        <f>SUM(E15:E20)</f>
        <v>12850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v>12850</v>
      </c>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94820</v>
      </c>
      <c r="E29" s="134">
        <f>E30+E37</f>
        <v>0</v>
      </c>
    </row>
    <row r="30" spans="1:5" s="3" customFormat="1" ht="14.1" customHeight="1" x14ac:dyDescent="0.25">
      <c r="A30" s="301" t="s">
        <v>1215</v>
      </c>
      <c r="B30" s="302" t="s">
        <v>3068</v>
      </c>
      <c r="C30" s="303">
        <v>19</v>
      </c>
      <c r="D30" s="97">
        <f>SUM(D31:D36)</f>
        <v>94820</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v>94820</v>
      </c>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Karmen Rašin</v>
      </c>
      <c r="B59" s="291"/>
      <c r="D59" s="293"/>
      <c r="E59" s="293"/>
      <c r="F59" s="291"/>
      <c r="G59" s="307"/>
    </row>
    <row r="60" spans="1:7" s="292" customFormat="1" ht="15" customHeight="1" x14ac:dyDescent="0.25">
      <c r="A60" s="291" t="str">
        <f>IF(RefStr!H27="","Telefon za kontakt: _________________","Telefon za kontakt: " &amp; RefStr!H27)</f>
        <v>Telefon za kontakt: 023383278</v>
      </c>
      <c r="B60" s="291"/>
      <c r="F60" s="291"/>
      <c r="G60" s="307"/>
    </row>
    <row r="61" spans="1:7" s="292" customFormat="1" ht="15" customHeight="1" x14ac:dyDescent="0.25">
      <c r="A61" s="291" t="str">
        <f>IF(RefStr!H33="","Odgovorna osoba: _____________________________","Odgovorna osoba: " &amp; RefStr!H33)</f>
        <v>Odgovorna osoba: Ivica Kero</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8" activePane="bottomLeft" state="frozen"/>
      <selection pane="bottomLeft" activeCell="D62" sqref="D62"/>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4" t="s">
        <v>2788</v>
      </c>
      <c r="B1" s="435"/>
      <c r="C1" s="463" t="s">
        <v>2231</v>
      </c>
      <c r="D1" s="463"/>
    </row>
    <row r="2" spans="1:5" s="283" customFormat="1" ht="39.9"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18065</v>
      </c>
      <c r="C4" s="415">
        <f>SUM(Skriveni!G1468:G1561)</f>
        <v>574609.76799999992</v>
      </c>
      <c r="D4" s="416"/>
    </row>
    <row r="5" spans="1:5" s="23" customFormat="1" ht="15" customHeight="1" x14ac:dyDescent="0.25">
      <c r="B5" s="98" t="str">
        <f>"Naziv: "&amp;IF(RefStr!B10&lt;&gt;"",RefStr!B10,"_______________________________________")</f>
        <v>Naziv: Srednja škola Biograd na Moru</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8532 Tehničko i strukovno srednje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438867</v>
      </c>
    </row>
    <row r="13" spans="1:5" s="2" customFormat="1" x14ac:dyDescent="0.25">
      <c r="A13" s="270"/>
      <c r="B13" s="271" t="s">
        <v>2062</v>
      </c>
      <c r="C13" s="264">
        <v>2</v>
      </c>
      <c r="D13" s="140">
        <f>D14+D15+D23+D24</f>
        <v>6545200</v>
      </c>
    </row>
    <row r="14" spans="1:5" s="2" customFormat="1" x14ac:dyDescent="0.25">
      <c r="A14" s="270"/>
      <c r="B14" s="271" t="s">
        <v>4041</v>
      </c>
      <c r="C14" s="264">
        <v>3</v>
      </c>
      <c r="D14" s="141"/>
    </row>
    <row r="15" spans="1:5" s="2" customFormat="1" x14ac:dyDescent="0.25">
      <c r="A15" s="270" t="s">
        <v>1181</v>
      </c>
      <c r="B15" s="271" t="s">
        <v>3078</v>
      </c>
      <c r="C15" s="264">
        <v>4</v>
      </c>
      <c r="D15" s="140">
        <f>SUM(D16:D22)</f>
        <v>6254420</v>
      </c>
    </row>
    <row r="16" spans="1:5" s="2" customFormat="1" x14ac:dyDescent="0.25">
      <c r="A16" s="272" t="s">
        <v>1182</v>
      </c>
      <c r="B16" s="273" t="s">
        <v>1183</v>
      </c>
      <c r="C16" s="264">
        <v>5</v>
      </c>
      <c r="D16" s="141">
        <v>5127867</v>
      </c>
    </row>
    <row r="17" spans="1:4" s="2" customFormat="1" x14ac:dyDescent="0.25">
      <c r="A17" s="272" t="s">
        <v>1184</v>
      </c>
      <c r="B17" s="273" t="s">
        <v>1185</v>
      </c>
      <c r="C17" s="264">
        <v>6</v>
      </c>
      <c r="D17" s="141">
        <v>1048736</v>
      </c>
    </row>
    <row r="18" spans="1:4" s="2" customFormat="1" x14ac:dyDescent="0.25">
      <c r="A18" s="272" t="s">
        <v>1186</v>
      </c>
      <c r="B18" s="273" t="s">
        <v>1187</v>
      </c>
      <c r="C18" s="264">
        <v>7</v>
      </c>
      <c r="D18" s="141">
        <v>750</v>
      </c>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v>77067</v>
      </c>
    </row>
    <row r="23" spans="1:4" s="2" customFormat="1" x14ac:dyDescent="0.25">
      <c r="A23" s="270" t="s">
        <v>3033</v>
      </c>
      <c r="B23" s="271" t="s">
        <v>3034</v>
      </c>
      <c r="C23" s="264">
        <v>12</v>
      </c>
      <c r="D23" s="141">
        <v>290780</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6538911</v>
      </c>
    </row>
    <row r="31" spans="1:4" s="2" customFormat="1" x14ac:dyDescent="0.25">
      <c r="A31" s="272"/>
      <c r="B31" s="271" t="s">
        <v>4041</v>
      </c>
      <c r="C31" s="264">
        <v>20</v>
      </c>
      <c r="D31" s="141"/>
    </row>
    <row r="32" spans="1:4" s="2" customFormat="1" x14ac:dyDescent="0.25">
      <c r="A32" s="270" t="s">
        <v>1181</v>
      </c>
      <c r="B32" s="271" t="s">
        <v>3081</v>
      </c>
      <c r="C32" s="264">
        <v>21</v>
      </c>
      <c r="D32" s="140">
        <f>SUM(D33:D39)</f>
        <v>6248131</v>
      </c>
    </row>
    <row r="33" spans="1:4" s="2" customFormat="1" x14ac:dyDescent="0.25">
      <c r="A33" s="272" t="s">
        <v>1182</v>
      </c>
      <c r="B33" s="273" t="s">
        <v>1183</v>
      </c>
      <c r="C33" s="264">
        <v>22</v>
      </c>
      <c r="D33" s="141">
        <v>5119757</v>
      </c>
    </row>
    <row r="34" spans="1:4" s="2" customFormat="1" x14ac:dyDescent="0.25">
      <c r="A34" s="272" t="s">
        <v>1184</v>
      </c>
      <c r="B34" s="273" t="s">
        <v>1185</v>
      </c>
      <c r="C34" s="264">
        <v>23</v>
      </c>
      <c r="D34" s="141">
        <v>1063214</v>
      </c>
    </row>
    <row r="35" spans="1:4" s="2" customFormat="1" x14ac:dyDescent="0.25">
      <c r="A35" s="272" t="s">
        <v>1186</v>
      </c>
      <c r="B35" s="273" t="s">
        <v>1187</v>
      </c>
      <c r="C35" s="264">
        <v>24</v>
      </c>
      <c r="D35" s="141">
        <v>750</v>
      </c>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v>64410</v>
      </c>
    </row>
    <row r="40" spans="1:4" s="2" customFormat="1" x14ac:dyDescent="0.25">
      <c r="A40" s="275" t="s">
        <v>3033</v>
      </c>
      <c r="B40" s="271" t="s">
        <v>3034</v>
      </c>
      <c r="C40" s="264">
        <v>29</v>
      </c>
      <c r="D40" s="141">
        <v>290780</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445156</v>
      </c>
    </row>
    <row r="48" spans="1:4" s="2" customFormat="1" x14ac:dyDescent="0.25">
      <c r="A48" s="278"/>
      <c r="B48" s="271" t="s">
        <v>3084</v>
      </c>
      <c r="C48" s="264">
        <v>37</v>
      </c>
      <c r="D48" s="140">
        <f>D49+D54+D90+D95</f>
        <v>16007</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16007</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16007</v>
      </c>
    </row>
    <row r="61" spans="1:4" s="2" customFormat="1" x14ac:dyDescent="0.25">
      <c r="A61" s="272"/>
      <c r="B61" s="273" t="s">
        <v>1568</v>
      </c>
      <c r="C61" s="264">
        <v>50</v>
      </c>
      <c r="D61" s="141">
        <v>16007</v>
      </c>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429149</v>
      </c>
    </row>
    <row r="102" spans="1:5" s="2" customFormat="1" x14ac:dyDescent="0.25">
      <c r="A102" s="272"/>
      <c r="B102" s="280" t="s">
        <v>4041</v>
      </c>
      <c r="C102" s="264">
        <v>91</v>
      </c>
      <c r="D102" s="141"/>
    </row>
    <row r="103" spans="1:5" s="2" customFormat="1" x14ac:dyDescent="0.25">
      <c r="A103" s="272" t="s">
        <v>1181</v>
      </c>
      <c r="B103" s="280" t="s">
        <v>1365</v>
      </c>
      <c r="C103" s="264">
        <v>92</v>
      </c>
      <c r="D103" s="141">
        <v>429149</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Karmen Rašin</v>
      </c>
      <c r="B109" s="291"/>
      <c r="C109" s="293"/>
      <c r="D109" s="293"/>
      <c r="E109" s="291"/>
    </row>
    <row r="110" spans="1:5" s="292" customFormat="1" ht="15" customHeight="1" x14ac:dyDescent="0.25">
      <c r="A110" s="291" t="str">
        <f>IF(RefStr!H27="","Telefon za kontakt: _________________","Telefon za kontakt: " &amp; RefStr!H27)</f>
        <v>Telefon za kontakt: 023383278</v>
      </c>
      <c r="B110" s="291"/>
      <c r="E110" s="291"/>
    </row>
    <row r="111" spans="1:5" s="292" customFormat="1" ht="15" customHeight="1" x14ac:dyDescent="0.25">
      <c r="A111" s="291" t="str">
        <f>IF(RefStr!H33="","Odgovorna osoba: _____________________________","Odgovorna osoba: " &amp; RefStr!H33)</f>
        <v>Odgovorna osoba: Ivica Kero</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27" activePane="bottomLeft" state="frozen"/>
      <selection pane="bottomLeft" activeCell="C21" sqref="C21"/>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18065</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4</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Provjera</v>
      </c>
      <c r="C208" s="176" t="s">
        <v>2157</v>
      </c>
      <c r="E208" s="237">
        <v>0</v>
      </c>
      <c r="F208" s="237">
        <f t="shared" si="14"/>
        <v>1</v>
      </c>
      <c r="G208" s="257"/>
      <c r="H208" s="257"/>
      <c r="L208" s="235">
        <f>IF(AND(PRRAS!D197&gt;0,PRRAS!D710=0),1,0)</f>
        <v>0</v>
      </c>
      <c r="M208" s="235">
        <f>IF(AND(PRRAS!E197&gt;0,PRRAS!E710=0),1,0)</f>
        <v>1</v>
      </c>
      <c r="U208" s="237">
        <v>36080</v>
      </c>
    </row>
    <row r="209" spans="1:21" ht="30" customHeight="1" x14ac:dyDescent="0.25">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Karmen</cp:lastModifiedBy>
  <cp:lastPrinted>2019-01-28T11:26:27Z</cp:lastPrinted>
  <dcterms:created xsi:type="dcterms:W3CDTF">2001-11-21T09:32:18Z</dcterms:created>
  <dcterms:modified xsi:type="dcterms:W3CDTF">2019-01-31T08:30:07Z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