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EBALANS 1 2025\"/>
    </mc:Choice>
  </mc:AlternateContent>
  <xr:revisionPtr revIDLastSave="0" documentId="13_ncr:1_{F30FF9A5-9DA2-4409-97FD-1F489102FE8D}" xr6:coauthVersionLast="37" xr6:coauthVersionMax="37" xr10:uidLastSave="{00000000-0000-0000-0000-000000000000}"/>
  <bookViews>
    <workbookView xWindow="0" yWindow="0" windowWidth="18855" windowHeight="765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7" l="1"/>
  <c r="F69" i="7"/>
  <c r="G68" i="7"/>
  <c r="E68" i="7"/>
  <c r="F61" i="7"/>
  <c r="F62" i="7"/>
  <c r="G61" i="7"/>
  <c r="E61" i="7"/>
  <c r="F55" i="7"/>
  <c r="F56" i="7"/>
  <c r="F57" i="7"/>
  <c r="F58" i="7"/>
  <c r="G55" i="7"/>
  <c r="E55" i="7"/>
  <c r="F45" i="7"/>
  <c r="F46" i="7"/>
  <c r="G45" i="7"/>
  <c r="E45" i="7"/>
  <c r="F128" i="7"/>
  <c r="G94" i="7"/>
  <c r="E94" i="7"/>
  <c r="F94" i="7" s="1"/>
  <c r="G95" i="7"/>
  <c r="F95" i="7" s="1"/>
  <c r="E95" i="7"/>
  <c r="G96" i="7"/>
  <c r="F96" i="7" s="1"/>
  <c r="E96" i="7"/>
  <c r="F97" i="7"/>
  <c r="F98" i="7"/>
  <c r="G97" i="7"/>
  <c r="E97" i="7"/>
  <c r="F99" i="7"/>
  <c r="G117" i="7"/>
  <c r="E117" i="7"/>
  <c r="F37" i="7"/>
  <c r="F36" i="7"/>
  <c r="E36" i="7"/>
  <c r="F39" i="7"/>
  <c r="F40" i="7"/>
  <c r="F41" i="7"/>
  <c r="F42" i="7"/>
  <c r="E25" i="7"/>
  <c r="E26" i="7"/>
  <c r="G27" i="7"/>
  <c r="G26" i="7" s="1"/>
  <c r="E27" i="7"/>
  <c r="F28" i="7"/>
  <c r="G21" i="7"/>
  <c r="E21" i="7"/>
  <c r="G22" i="7"/>
  <c r="E22" i="7"/>
  <c r="G23" i="7"/>
  <c r="E23" i="7"/>
  <c r="F13" i="7"/>
  <c r="E12" i="7"/>
  <c r="E7" i="7"/>
  <c r="E8" i="7"/>
  <c r="G9" i="7"/>
  <c r="G8" i="7" s="1"/>
  <c r="G7" i="7" s="1"/>
  <c r="E9" i="7"/>
  <c r="G13" i="7"/>
  <c r="E13" i="7"/>
  <c r="G14" i="7"/>
  <c r="E14" i="7"/>
  <c r="E16" i="7"/>
  <c r="F18" i="7"/>
  <c r="G17" i="7"/>
  <c r="F17" i="7" s="1"/>
  <c r="E17" i="7"/>
  <c r="F20" i="7"/>
  <c r="G19" i="7"/>
  <c r="E19" i="7"/>
  <c r="G16" i="7" l="1"/>
  <c r="F16" i="7" s="1"/>
  <c r="F19" i="7"/>
  <c r="F26" i="7"/>
  <c r="G25" i="7"/>
  <c r="F25" i="7" s="1"/>
  <c r="F27" i="7"/>
  <c r="F9" i="7"/>
  <c r="C71" i="8"/>
  <c r="C72" i="8"/>
  <c r="C73" i="8"/>
  <c r="C74" i="8"/>
  <c r="C75" i="8"/>
  <c r="D71" i="8"/>
  <c r="B71" i="8"/>
  <c r="B66" i="8"/>
  <c r="D43" i="8"/>
  <c r="B43" i="8"/>
  <c r="D49" i="8"/>
  <c r="B49" i="8"/>
  <c r="C44" i="8"/>
  <c r="C45" i="8"/>
  <c r="C46" i="8"/>
  <c r="D48" i="8"/>
  <c r="B48" i="8"/>
  <c r="C60" i="8"/>
  <c r="B37" i="8"/>
  <c r="D37" i="8"/>
  <c r="C38" i="8"/>
  <c r="D11" i="8"/>
  <c r="B11" i="8"/>
  <c r="C11" i="8"/>
  <c r="C12" i="8"/>
  <c r="C13" i="8"/>
  <c r="G12" i="7" l="1"/>
  <c r="F12" i="7" s="1"/>
  <c r="C10" i="9"/>
  <c r="C11" i="9"/>
  <c r="C14" i="9"/>
  <c r="D13" i="9"/>
  <c r="D9" i="9"/>
  <c r="E14" i="6"/>
  <c r="F13" i="6"/>
  <c r="E9" i="6"/>
  <c r="E10" i="6"/>
  <c r="E11" i="6"/>
  <c r="E8" i="6"/>
  <c r="F9" i="6"/>
  <c r="E30" i="3" l="1"/>
  <c r="E16" i="3"/>
  <c r="G13" i="10" l="1"/>
  <c r="G12" i="10"/>
  <c r="G10" i="10"/>
  <c r="G9" i="10"/>
  <c r="F14" i="7"/>
  <c r="F15" i="7"/>
  <c r="F21" i="7"/>
  <c r="F22" i="7"/>
  <c r="F23" i="7"/>
  <c r="F24" i="7"/>
  <c r="F29" i="7"/>
  <c r="F30" i="7"/>
  <c r="F31" i="7"/>
  <c r="F32" i="7"/>
  <c r="F33" i="7"/>
  <c r="F34" i="7"/>
  <c r="F38" i="7"/>
  <c r="F43" i="7"/>
  <c r="F44" i="7"/>
  <c r="F47" i="7"/>
  <c r="F48" i="7"/>
  <c r="F49" i="7"/>
  <c r="F50" i="7"/>
  <c r="F51" i="7"/>
  <c r="F52" i="7"/>
  <c r="F53" i="7"/>
  <c r="F54" i="7"/>
  <c r="F59" i="7"/>
  <c r="F60" i="7"/>
  <c r="F63" i="7"/>
  <c r="F64" i="7"/>
  <c r="F65" i="7"/>
  <c r="F66" i="7"/>
  <c r="F67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101" i="7"/>
  <c r="F102" i="7"/>
  <c r="F103" i="7"/>
  <c r="F104" i="7"/>
  <c r="F105" i="7"/>
  <c r="F106" i="7"/>
  <c r="F107" i="7"/>
  <c r="F108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0" i="7"/>
  <c r="F11" i="7"/>
  <c r="F8" i="7"/>
  <c r="F7" i="7"/>
  <c r="C65" i="8" l="1"/>
  <c r="C66" i="8"/>
  <c r="C67" i="8"/>
  <c r="C68" i="8"/>
  <c r="C69" i="8"/>
  <c r="C70" i="8"/>
  <c r="C64" i="8"/>
  <c r="C62" i="8"/>
  <c r="C59" i="8"/>
  <c r="C55" i="8"/>
  <c r="C56" i="8"/>
  <c r="C57" i="8"/>
  <c r="C54" i="8"/>
  <c r="C47" i="8"/>
  <c r="C48" i="8"/>
  <c r="C49" i="8"/>
  <c r="C50" i="8"/>
  <c r="C51" i="8"/>
  <c r="C52" i="8"/>
  <c r="C43" i="8"/>
  <c r="C40" i="8"/>
  <c r="C41" i="8"/>
  <c r="C39" i="8"/>
  <c r="C17" i="8"/>
  <c r="C18" i="8"/>
  <c r="C19" i="8"/>
  <c r="C21" i="8"/>
  <c r="C22" i="8"/>
  <c r="C23" i="8"/>
  <c r="C25" i="8"/>
  <c r="C24" i="8" s="1"/>
  <c r="C27" i="8"/>
  <c r="C26" i="8" s="1"/>
  <c r="C15" i="8"/>
  <c r="E33" i="3"/>
  <c r="E28" i="3"/>
  <c r="E29" i="3"/>
  <c r="E31" i="3"/>
  <c r="E27" i="3"/>
  <c r="C12" i="5"/>
  <c r="E18" i="3"/>
  <c r="E13" i="3"/>
  <c r="E14" i="3"/>
  <c r="E15" i="3"/>
  <c r="E12" i="3"/>
  <c r="C16" i="8" l="1"/>
  <c r="C20" i="8"/>
  <c r="D16" i="8"/>
  <c r="G109" i="7" l="1"/>
  <c r="E109" i="7"/>
  <c r="F109" i="7" l="1"/>
  <c r="B42" i="8"/>
  <c r="C42" i="8"/>
  <c r="D42" i="8"/>
  <c r="B58" i="8"/>
  <c r="C58" i="8"/>
  <c r="D58" i="8"/>
  <c r="E100" i="7" l="1"/>
  <c r="G100" i="7"/>
  <c r="E35" i="7"/>
  <c r="G35" i="7"/>
  <c r="G129" i="7" s="1"/>
  <c r="E6" i="7"/>
  <c r="F6" i="7"/>
  <c r="G6" i="7"/>
  <c r="D74" i="8"/>
  <c r="B74" i="8"/>
  <c r="C63" i="8"/>
  <c r="D63" i="8"/>
  <c r="B63" i="8"/>
  <c r="C61" i="8"/>
  <c r="D61" i="8"/>
  <c r="B61" i="8"/>
  <c r="C53" i="8"/>
  <c r="D53" i="8"/>
  <c r="B53" i="8"/>
  <c r="C37" i="8"/>
  <c r="D14" i="8"/>
  <c r="B14" i="8"/>
  <c r="B16" i="8"/>
  <c r="D20" i="8"/>
  <c r="B20" i="8"/>
  <c r="D24" i="8"/>
  <c r="B24" i="8"/>
  <c r="D26" i="8"/>
  <c r="B26" i="8"/>
  <c r="F100" i="7" l="1"/>
  <c r="E129" i="7"/>
  <c r="F129" i="7"/>
  <c r="B36" i="8"/>
  <c r="C36" i="8"/>
  <c r="D10" i="8"/>
  <c r="B10" i="8"/>
  <c r="C14" i="8"/>
  <c r="F35" i="7"/>
  <c r="D36" i="8"/>
  <c r="B13" i="9"/>
  <c r="D12" i="9"/>
  <c r="B9" i="9"/>
  <c r="D8" i="9"/>
  <c r="F12" i="6"/>
  <c r="F8" i="6"/>
  <c r="D8" i="6"/>
  <c r="D13" i="6"/>
  <c r="E13" i="6" s="1"/>
  <c r="D9" i="6"/>
  <c r="D10" i="5"/>
  <c r="B11" i="5"/>
  <c r="C11" i="5" s="1"/>
  <c r="C10" i="5" s="1"/>
  <c r="E35" i="3"/>
  <c r="F35" i="3"/>
  <c r="D35" i="3"/>
  <c r="E26" i="3"/>
  <c r="F26" i="3"/>
  <c r="D26" i="3"/>
  <c r="F32" i="3"/>
  <c r="D32" i="3"/>
  <c r="E17" i="3"/>
  <c r="F17" i="3"/>
  <c r="D17" i="3"/>
  <c r="E11" i="3"/>
  <c r="F11" i="3"/>
  <c r="D11" i="3"/>
  <c r="C10" i="8" l="1"/>
  <c r="B12" i="9"/>
  <c r="C12" i="9" s="1"/>
  <c r="C13" i="9"/>
  <c r="B8" i="9"/>
  <c r="C8" i="9" s="1"/>
  <c r="C9" i="9"/>
  <c r="D12" i="6"/>
  <c r="E12" i="6" s="1"/>
  <c r="E32" i="3"/>
  <c r="E25" i="3" s="1"/>
  <c r="D25" i="3"/>
  <c r="B10" i="5"/>
  <c r="D10" i="3"/>
  <c r="F25" i="3"/>
  <c r="E10" i="3"/>
  <c r="F10" i="3"/>
  <c r="F34" i="10"/>
  <c r="F37" i="10" s="1"/>
  <c r="G34" i="10" s="1"/>
  <c r="G37" i="10" s="1"/>
  <c r="H34" i="10" s="1"/>
  <c r="H37" i="10" s="1"/>
  <c r="H21" i="10"/>
  <c r="G21" i="10"/>
  <c r="F21" i="10"/>
  <c r="H11" i="10"/>
  <c r="G11" i="10"/>
  <c r="F11" i="10"/>
  <c r="H8" i="10"/>
  <c r="G8" i="10"/>
  <c r="F8" i="10"/>
  <c r="F14" i="10" l="1"/>
  <c r="F22" i="10" s="1"/>
  <c r="F28" i="10" s="1"/>
  <c r="F29" i="10" s="1"/>
  <c r="G14" i="10"/>
  <c r="G22" i="10" s="1"/>
  <c r="G28" i="10" s="1"/>
  <c r="G29" i="10" s="1"/>
  <c r="H14" i="10"/>
  <c r="H22" i="10" s="1"/>
  <c r="H28" i="10" s="1"/>
  <c r="H29" i="10" s="1"/>
</calcChain>
</file>

<file path=xl/sharedStrings.xml><?xml version="1.0" encoding="utf-8"?>
<sst xmlns="http://schemas.openxmlformats.org/spreadsheetml/2006/main" count="362" uniqueCount="168">
  <si>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</si>
  <si>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</si>
  <si>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</si>
  <si>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</si>
  <si>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</si>
  <si>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</si>
  <si>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</si>
  <si>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</si>
  <si>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</si>
  <si>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</si>
  <si>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</si>
  <si>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</si>
  <si>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</si>
  <si>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</si>
  <si>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</si>
  <si>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</si>
  <si>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</si>
  <si>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</si>
  <si>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</si>
  <si>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</si>
  <si>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</si>
  <si>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</si>
  <si>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</si>
  <si>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</si>
  <si>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</si>
  <si>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</si>
  <si>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</si>
  <si>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</si>
  <si>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</si>
  <si>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</si>
  <si>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</si>
  <si>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</si>
  <si>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</si>
  <si>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</si>
  <si>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</si>
  <si>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</si>
  <si>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</si>
  <si>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</si>
  <si>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</si>
  <si>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</si>
  <si>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</si>
  <si>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</si>
  <si>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</si>
  <si>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</si>
  <si>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</si>
  <si>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</si>
  <si>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</si>
  <si>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</si>
  <si>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</si>
  <si>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</si>
  <si>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</si>
  <si>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</si>
  <si>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</si>
  <si>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</si>
  <si>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</si>
  <si>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</si>
  <si>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</si>
  <si>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</si>
  <si>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</si>
  <si>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za posebne namjene</t>
  </si>
  <si>
    <t>Prihodi od pruženih usluga i tekuće donacije</t>
  </si>
  <si>
    <t>Financijski rashodi</t>
  </si>
  <si>
    <t>Ostali rashodi</t>
  </si>
  <si>
    <t>Rashodi za dodatna ulaganja na nefinancijskoj imovini</t>
  </si>
  <si>
    <t>09 Obrazovanje</t>
  </si>
  <si>
    <t>092 Srednjoškolsko obrazovanje</t>
  </si>
  <si>
    <t>45  F.P.i dod.udio u por.na dohodak</t>
  </si>
  <si>
    <t>5 Izdaci za financijsku imovinu i otplate zajmova</t>
  </si>
  <si>
    <t>51 Državni proračun</t>
  </si>
  <si>
    <t>53 Proračun JLS</t>
  </si>
  <si>
    <t>54 Pomoći iz inozemstva</t>
  </si>
  <si>
    <t>31 Vlastiti prihodi - korisnici</t>
  </si>
  <si>
    <t>42 Višak prihoda SŠ</t>
  </si>
  <si>
    <t>41 Prihodi za posebne namjene</t>
  </si>
  <si>
    <t>6 Donacije</t>
  </si>
  <si>
    <t>61 Tekuće donacije-korisnici</t>
  </si>
  <si>
    <t>8 Primici od financijske imovine i zaduživanja</t>
  </si>
  <si>
    <t>45  F.P. i dod. Udio u por. na dohodak</t>
  </si>
  <si>
    <t>81 Primici od zaduživanja</t>
  </si>
  <si>
    <t>31 Rashodi za zaposlene</t>
  </si>
  <si>
    <t>32 Materijalni rashodi</t>
  </si>
  <si>
    <t>42 Višak/manjak prihoda</t>
  </si>
  <si>
    <t>45 F.P.i dod.Udio u por.Na dohodak</t>
  </si>
  <si>
    <t>34 Financijski rashodi</t>
  </si>
  <si>
    <t>38 Ostali rashodi</t>
  </si>
  <si>
    <t>42 Rashodi za nabavu proizvedene dugotrajne imovine</t>
  </si>
  <si>
    <t>81 Primici od financijske imovine i zaduživanja</t>
  </si>
  <si>
    <t>45 Rashodi za dodatna ulaganja na nefinancijskoj imovini</t>
  </si>
  <si>
    <t>54 Izdaci za otplatu glavnice primljenih kredita i zajmova</t>
  </si>
  <si>
    <t>PROGRAM 2204</t>
  </si>
  <si>
    <t>Srednje školstvo - standard</t>
  </si>
  <si>
    <t>Aktivnost A2204-01</t>
  </si>
  <si>
    <t>DJELATNOST SREDNJIH ŠKOLA</t>
  </si>
  <si>
    <t>Izvor financiranja 45</t>
  </si>
  <si>
    <t>F.P. i dod. Udio u por. Na dohodak</t>
  </si>
  <si>
    <t>Kapitalni projekt K2204-02</t>
  </si>
  <si>
    <t>OPREMANJE POSLOVNIH PROSTORIJA</t>
  </si>
  <si>
    <t>Tekući projekt T2204-04</t>
  </si>
  <si>
    <t>Hitne intervencije u srednjim školama</t>
  </si>
  <si>
    <t>Izvor financiranja 12</t>
  </si>
  <si>
    <t>Višak/manjak prihoda ZŽ</t>
  </si>
  <si>
    <t>Aktivnost A2204-07</t>
  </si>
  <si>
    <t>ADMINISTRACIJA I UPRAVLJANJE</t>
  </si>
  <si>
    <t>Izvor financiranja 51</t>
  </si>
  <si>
    <t>Državni proračun</t>
  </si>
  <si>
    <t>Aktivnost A2204-08</t>
  </si>
  <si>
    <t>Zgrade obrazovnih institucija - SŠ Biograd n/m</t>
  </si>
  <si>
    <t>Izvor financiranja 81</t>
  </si>
  <si>
    <t>PROGRAM 2205</t>
  </si>
  <si>
    <t>Srednje školstvo - iznad standarda</t>
  </si>
  <si>
    <t>Aktivnost A2205-01</t>
  </si>
  <si>
    <t>JAVNE POTREBE U PROSVJETI - KORISNICI U SŠ</t>
  </si>
  <si>
    <t>Izvor financiranja 11</t>
  </si>
  <si>
    <t>Opći prihodi i primici</t>
  </si>
  <si>
    <t>Aktivnost A2205-12</t>
  </si>
  <si>
    <t>PODIZANJE KVALITETE I STANDARDA U ŠKOLSTVU</t>
  </si>
  <si>
    <t>Izvor financiranja 31</t>
  </si>
  <si>
    <t>Vlastiti prihodi - korisnici</t>
  </si>
  <si>
    <t>Izvor financiranja 41</t>
  </si>
  <si>
    <t>Izvor financiranja 42</t>
  </si>
  <si>
    <t>Višak/manjak prihoda korisnici</t>
  </si>
  <si>
    <t>Izvor financiranja 53</t>
  </si>
  <si>
    <t>Proračun JLS</t>
  </si>
  <si>
    <t>Izvor financiranja 61</t>
  </si>
  <si>
    <t>Tekuće donacije - korisnici</t>
  </si>
  <si>
    <t>Aktivnost A2205-13</t>
  </si>
  <si>
    <t>FINANCIRANJE DEFICITARNIH ZANIMANJA</t>
  </si>
  <si>
    <t xml:space="preserve">Naknade građanima i kućanstvima na temelju osiguranja </t>
  </si>
  <si>
    <t>Aktivnost A2205-34</t>
  </si>
  <si>
    <t>PROJEKT E-ŠKOLE</t>
  </si>
  <si>
    <t>Tekući projekt T2205-35</t>
  </si>
  <si>
    <t>PROJEKTNA DOKUMENTACIJA-JAVNE POTREBE U SŠ</t>
  </si>
  <si>
    <t>Aktivnost A2205-37</t>
  </si>
  <si>
    <t>ZALIHE MENSTRUALNIH HIGIJENSKIH POTREPŠTINA</t>
  </si>
  <si>
    <t>PROGRAM 4302</t>
  </si>
  <si>
    <t>PROJEKTI EU</t>
  </si>
  <si>
    <t>Tekući projekt T4302-14</t>
  </si>
  <si>
    <t>PROJEKT MY EUROPE, MY LIFE, MY FUTURE- SŠ BIOGRAD</t>
  </si>
  <si>
    <t>Tekući projekt T4302-88</t>
  </si>
  <si>
    <t>PROJEKT BUDI SPREMAN I KOMPETENTAN V.V.</t>
  </si>
  <si>
    <t>Izvor financiranja 54</t>
  </si>
  <si>
    <t>Pomoći iz inozemstva</t>
  </si>
  <si>
    <t>UKUPNO:</t>
  </si>
  <si>
    <t>Naknade građanima i kućanstvima</t>
  </si>
  <si>
    <t>12 Višak/manjak prihoda - ZŽ</t>
  </si>
  <si>
    <t>37 Naknade građanima i kućanstvima</t>
  </si>
  <si>
    <t>11 Opći prihodi i primici</t>
  </si>
  <si>
    <t>1 Opći prihodi</t>
  </si>
  <si>
    <t>12 Višak/manjak prihoda ZŽ</t>
  </si>
  <si>
    <t>Aktivnost A2205-22</t>
  </si>
  <si>
    <t>Natjecanja i smotre u SŠ</t>
  </si>
  <si>
    <t>Tekući projekt T4302-52</t>
  </si>
  <si>
    <t>PROJEKT PRIPRAVNIŠTVO U JAVNIM SLUŽBAMA</t>
  </si>
  <si>
    <t>Kapitalni projekt K4302-71</t>
  </si>
  <si>
    <t>PROJEKT BOLJI UVJETI ZA UČENJE KROZ RAD</t>
  </si>
  <si>
    <t>Povećanje/smanjenje</t>
  </si>
  <si>
    <t>Proračun za 2025.</t>
  </si>
  <si>
    <t>Prve izmjene i dopune plana 2025.</t>
  </si>
  <si>
    <t>Prve izmjene i dopune plana 2025</t>
  </si>
  <si>
    <t>Plan za 2025.</t>
  </si>
  <si>
    <t xml:space="preserve"> </t>
  </si>
  <si>
    <t>Kazne, upravne mjere i ostali prihodi</t>
  </si>
  <si>
    <t>Rashodi za ulaganje u nefinancijsku imovinu</t>
  </si>
  <si>
    <t>PROGRAM 4301</t>
  </si>
  <si>
    <t>RAZVOJNI PROJEKTI EU</t>
  </si>
  <si>
    <t>T4301-67</t>
  </si>
  <si>
    <t>Projekt pomoćnici u nastavi</t>
  </si>
  <si>
    <t>FINANCIJSKI PLAN PRORAČUNSKOG KORISNIKA JEDINICE LOKALNE I PODRUČNE (REGIONALNE) SAMOUPRAVE 
ZA 2025. I PROJEKCIJA ZA 2026. I 2027. GODINU - REBALANS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</si>
</sst>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164" fontId="3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2" fillId="0" borderId="0" xfId="0" quotePrefix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Alignment="1">
      <alignment wrapText="1"/>
    </xf>
    <xf numFmtId="4" fontId="19" fillId="0" borderId="0" xfId="0" quotePrefix="1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/>
    <xf numFmtId="4" fontId="9" fillId="0" borderId="1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center" wrapText="1"/>
    </xf>
    <xf numFmtId="4" fontId="9" fillId="0" borderId="2" xfId="0" quotePrefix="1" applyNumberFormat="1" applyFont="1" applyFill="1" applyBorder="1" applyAlignment="1" applyProtection="1">
      <alignment horizontal="left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0" fillId="0" borderId="0" xfId="0" applyBorder="1"/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4" fontId="9" fillId="3" borderId="1" xfId="0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vertical="center" wrapText="1"/>
    </xf>
    <xf numFmtId="4" fontId="7" fillId="3" borderId="2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Fill="1" applyBorder="1" applyAlignment="1" applyProtection="1">
      <alignment vertical="center" wrapText="1"/>
    </xf>
    <xf numFmtId="4" fontId="9" fillId="0" borderId="1" xfId="0" quotePrefix="1" applyNumberFormat="1" applyFont="1" applyFill="1" applyBorder="1" applyAlignment="1">
      <alignment horizontal="left" vertical="center"/>
    </xf>
    <xf numFmtId="4" fontId="9" fillId="0" borderId="1" xfId="0" quotePrefix="1" applyNumberFormat="1" applyFont="1" applyFill="1" applyBorder="1" applyAlignment="1" applyProtection="1">
      <alignment horizontal="left" vertical="center" wrapText="1"/>
    </xf>
    <xf numFmtId="4" fontId="9" fillId="3" borderId="1" xfId="0" quotePrefix="1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4" fontId="9" fillId="4" borderId="1" xfId="0" applyNumberFormat="1" applyFont="1" applyFill="1" applyBorder="1" applyAlignment="1" applyProtection="1">
      <alignment horizontal="left" vertical="center" wrapText="1"/>
    </xf>
    <xf numFmtId="4" fontId="9" fillId="4" borderId="2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left" vertical="center" wrapText="1"/>
    </xf>
    <xf numFmtId="4" fontId="9" fillId="3" borderId="2" xfId="0" applyNumberFormat="1" applyFont="1" applyFill="1" applyBorder="1" applyAlignment="1" applyProtection="1">
      <alignment horizontal="left" vertical="center" wrapText="1"/>
    </xf>
    <xf numFmtId="4" fontId="9" fillId="3" borderId="4" xfId="0" applyNumberFormat="1" applyFont="1" applyFill="1" applyBorder="1" applyAlignment="1" applyProtection="1">
      <alignment horizontal="left" vertical="center" wrapText="1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I6" sqref="I6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7" t="s">
        <v>167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8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x14ac:dyDescent="0.25">
      <c r="A3" s="107" t="s">
        <v>17</v>
      </c>
      <c r="B3" s="107"/>
      <c r="C3" s="107"/>
      <c r="D3" s="107"/>
      <c r="E3" s="107"/>
      <c r="F3" s="107"/>
      <c r="G3" s="107"/>
      <c r="H3" s="107"/>
      <c r="I3" s="108"/>
      <c r="J3" s="108"/>
    </row>
    <row r="4" spans="1:10" ht="18" x14ac:dyDescent="0.25">
      <c r="A4" s="17"/>
      <c r="B4" s="17"/>
      <c r="C4" s="17"/>
      <c r="D4" s="17"/>
      <c r="E4" s="17"/>
      <c r="F4" s="17"/>
      <c r="G4" s="17"/>
      <c r="H4" s="17"/>
      <c r="I4" s="5"/>
      <c r="J4" s="5"/>
    </row>
    <row r="5" spans="1:10" ht="15.75" x14ac:dyDescent="0.25">
      <c r="A5" s="107" t="s">
        <v>23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96"/>
      <c r="J6" s="97"/>
    </row>
    <row r="7" spans="1:10" ht="25.5" x14ac:dyDescent="0.25">
      <c r="A7" s="22"/>
      <c r="B7" s="23"/>
      <c r="C7" s="23"/>
      <c r="D7" s="24"/>
      <c r="E7" s="25"/>
      <c r="F7" s="3" t="s">
        <v>156</v>
      </c>
      <c r="G7" s="3" t="s">
        <v>155</v>
      </c>
      <c r="H7" s="3" t="s">
        <v>157</v>
      </c>
      <c r="I7" s="98"/>
      <c r="J7" s="98"/>
    </row>
    <row r="8" spans="1:10" x14ac:dyDescent="0.25">
      <c r="A8" s="110" t="s">
        <v>0</v>
      </c>
      <c r="B8" s="111"/>
      <c r="C8" s="111"/>
      <c r="D8" s="111"/>
      <c r="E8" s="112"/>
      <c r="F8" s="59">
        <f t="shared" ref="F8:H8" si="0">F9+F10</f>
        <v>1463249.38</v>
      </c>
      <c r="G8" s="59">
        <f t="shared" si="0"/>
        <v>405917.5</v>
      </c>
      <c r="H8" s="59">
        <f t="shared" si="0"/>
        <v>1869166.88</v>
      </c>
    </row>
    <row r="9" spans="1:10" x14ac:dyDescent="0.25">
      <c r="A9" s="113" t="s">
        <v>30</v>
      </c>
      <c r="B9" s="114"/>
      <c r="C9" s="114"/>
      <c r="D9" s="114"/>
      <c r="E9" s="106"/>
      <c r="F9" s="60">
        <v>1463249.38</v>
      </c>
      <c r="G9" s="60">
        <f>(H9-F9)</f>
        <v>405917.5</v>
      </c>
      <c r="H9" s="60">
        <v>1869166.88</v>
      </c>
    </row>
    <row r="10" spans="1:10" x14ac:dyDescent="0.25">
      <c r="A10" s="115" t="s">
        <v>31</v>
      </c>
      <c r="B10" s="106"/>
      <c r="C10" s="106"/>
      <c r="D10" s="106"/>
      <c r="E10" s="106"/>
      <c r="F10" s="60">
        <v>0</v>
      </c>
      <c r="G10" s="60">
        <f>(H10-F10)</f>
        <v>0</v>
      </c>
      <c r="H10" s="60">
        <v>0</v>
      </c>
    </row>
    <row r="11" spans="1:10" x14ac:dyDescent="0.25">
      <c r="A11" s="61" t="s">
        <v>1</v>
      </c>
      <c r="B11" s="62"/>
      <c r="C11" s="62"/>
      <c r="D11" s="62"/>
      <c r="E11" s="62"/>
      <c r="F11" s="59">
        <f t="shared" ref="F11:H11" si="1">F12+F13</f>
        <v>1425526.1400000001</v>
      </c>
      <c r="G11" s="59">
        <f t="shared" si="1"/>
        <v>423281.85000000003</v>
      </c>
      <c r="H11" s="59">
        <f t="shared" si="1"/>
        <v>1848807.9900000002</v>
      </c>
    </row>
    <row r="12" spans="1:10" x14ac:dyDescent="0.25">
      <c r="A12" s="116" t="s">
        <v>32</v>
      </c>
      <c r="B12" s="114"/>
      <c r="C12" s="114"/>
      <c r="D12" s="114"/>
      <c r="E12" s="114"/>
      <c r="F12" s="60">
        <v>1413729.8</v>
      </c>
      <c r="G12" s="60">
        <f>(H12-F12)</f>
        <v>29433.550000000047</v>
      </c>
      <c r="H12" s="63">
        <v>1443163.35</v>
      </c>
    </row>
    <row r="13" spans="1:10" x14ac:dyDescent="0.25">
      <c r="A13" s="105" t="s">
        <v>33</v>
      </c>
      <c r="B13" s="106"/>
      <c r="C13" s="106"/>
      <c r="D13" s="106"/>
      <c r="E13" s="106"/>
      <c r="F13" s="64">
        <v>11796.34</v>
      </c>
      <c r="G13" s="60">
        <f>(H13-F13)</f>
        <v>393848.3</v>
      </c>
      <c r="H13" s="63">
        <v>405644.64</v>
      </c>
    </row>
    <row r="14" spans="1:10" x14ac:dyDescent="0.25">
      <c r="A14" s="117" t="s">
        <v>51</v>
      </c>
      <c r="B14" s="111"/>
      <c r="C14" s="111"/>
      <c r="D14" s="111"/>
      <c r="E14" s="111"/>
      <c r="F14" s="59">
        <f t="shared" ref="F14:H14" si="2">F8-F11</f>
        <v>37723.239999999758</v>
      </c>
      <c r="G14" s="59">
        <f t="shared" si="2"/>
        <v>-17364.350000000035</v>
      </c>
      <c r="H14" s="59">
        <f t="shared" si="2"/>
        <v>20358.889999999665</v>
      </c>
    </row>
    <row r="15" spans="1:10" ht="18" x14ac:dyDescent="0.25">
      <c r="A15" s="65"/>
      <c r="B15" s="66"/>
      <c r="C15" s="66"/>
      <c r="D15" s="66"/>
      <c r="E15" s="66"/>
      <c r="F15" s="66"/>
      <c r="G15" s="66"/>
      <c r="H15" s="67"/>
      <c r="I15" s="67"/>
      <c r="J15" s="67"/>
    </row>
    <row r="16" spans="1:10" ht="15.75" x14ac:dyDescent="0.25">
      <c r="A16" s="118" t="s">
        <v>24</v>
      </c>
      <c r="B16" s="119"/>
      <c r="C16" s="119"/>
      <c r="D16" s="119"/>
      <c r="E16" s="119"/>
      <c r="F16" s="119"/>
      <c r="G16" s="119"/>
      <c r="H16" s="119"/>
      <c r="I16" s="119"/>
      <c r="J16" s="119"/>
    </row>
    <row r="17" spans="1:10" ht="18" x14ac:dyDescent="0.25">
      <c r="A17" s="65"/>
      <c r="B17" s="66"/>
      <c r="C17" s="66"/>
      <c r="D17" s="66"/>
      <c r="E17" s="66"/>
      <c r="F17" s="66"/>
      <c r="G17" s="66"/>
      <c r="H17" s="67"/>
      <c r="I17" s="67"/>
      <c r="J17" s="67"/>
    </row>
    <row r="18" spans="1:10" ht="25.5" x14ac:dyDescent="0.25">
      <c r="A18" s="68"/>
      <c r="B18" s="69"/>
      <c r="C18" s="69"/>
      <c r="D18" s="70"/>
      <c r="E18" s="71"/>
      <c r="F18" s="72" t="s">
        <v>156</v>
      </c>
      <c r="G18" s="72" t="s">
        <v>155</v>
      </c>
      <c r="H18" s="72" t="s">
        <v>158</v>
      </c>
    </row>
    <row r="19" spans="1:10" x14ac:dyDescent="0.25">
      <c r="A19" s="105" t="s">
        <v>34</v>
      </c>
      <c r="B19" s="106"/>
      <c r="C19" s="106"/>
      <c r="D19" s="106"/>
      <c r="E19" s="106"/>
      <c r="F19" s="64">
        <v>0</v>
      </c>
      <c r="G19" s="64">
        <v>0</v>
      </c>
      <c r="H19" s="63">
        <v>0</v>
      </c>
    </row>
    <row r="20" spans="1:10" x14ac:dyDescent="0.25">
      <c r="A20" s="105" t="s">
        <v>35</v>
      </c>
      <c r="B20" s="106"/>
      <c r="C20" s="106"/>
      <c r="D20" s="106"/>
      <c r="E20" s="106"/>
      <c r="F20" s="64">
        <v>47673.24</v>
      </c>
      <c r="G20" s="64">
        <v>0</v>
      </c>
      <c r="H20" s="63">
        <v>47673.24</v>
      </c>
    </row>
    <row r="21" spans="1:10" x14ac:dyDescent="0.25">
      <c r="A21" s="117" t="s">
        <v>2</v>
      </c>
      <c r="B21" s="111"/>
      <c r="C21" s="111"/>
      <c r="D21" s="111"/>
      <c r="E21" s="111"/>
      <c r="F21" s="59">
        <f t="shared" ref="F21:H21" si="3">F19-F20</f>
        <v>-47673.24</v>
      </c>
      <c r="G21" s="59">
        <f t="shared" si="3"/>
        <v>0</v>
      </c>
      <c r="H21" s="59">
        <f t="shared" si="3"/>
        <v>-47673.24</v>
      </c>
    </row>
    <row r="22" spans="1:10" x14ac:dyDescent="0.25">
      <c r="A22" s="117" t="s">
        <v>52</v>
      </c>
      <c r="B22" s="111"/>
      <c r="C22" s="111"/>
      <c r="D22" s="111"/>
      <c r="E22" s="111"/>
      <c r="F22" s="59">
        <f>F14+F21</f>
        <v>-9950.0000000002401</v>
      </c>
      <c r="G22" s="59">
        <f>G14+G21</f>
        <v>-17364.350000000035</v>
      </c>
      <c r="H22" s="59">
        <f>H14+H21</f>
        <v>-27314.350000000333</v>
      </c>
    </row>
    <row r="23" spans="1:10" ht="18" x14ac:dyDescent="0.25">
      <c r="A23" s="73"/>
      <c r="B23" s="66"/>
      <c r="C23" s="66"/>
      <c r="D23" s="66"/>
      <c r="E23" s="66"/>
      <c r="F23" s="66"/>
      <c r="G23" s="66"/>
      <c r="H23" s="67"/>
      <c r="I23" s="67"/>
      <c r="J23" s="67"/>
    </row>
    <row r="24" spans="1:10" ht="15.75" x14ac:dyDescent="0.25">
      <c r="A24" s="118" t="s">
        <v>53</v>
      </c>
      <c r="B24" s="119"/>
      <c r="C24" s="119"/>
      <c r="D24" s="119"/>
      <c r="E24" s="119"/>
      <c r="F24" s="119"/>
      <c r="G24" s="119"/>
      <c r="H24" s="119"/>
      <c r="I24" s="119"/>
      <c r="J24" s="119"/>
    </row>
    <row r="25" spans="1:10" ht="15.75" x14ac:dyDescent="0.25">
      <c r="A25" s="74"/>
      <c r="B25" s="75"/>
      <c r="C25" s="75"/>
      <c r="D25" s="75"/>
      <c r="E25" s="75"/>
      <c r="F25" s="75"/>
      <c r="G25" s="75"/>
      <c r="H25" s="75"/>
      <c r="I25" s="75"/>
      <c r="J25" s="75"/>
    </row>
    <row r="26" spans="1:10" ht="25.5" x14ac:dyDescent="0.25">
      <c r="A26" s="68"/>
      <c r="B26" s="69"/>
      <c r="C26" s="69"/>
      <c r="D26" s="70"/>
      <c r="E26" s="71"/>
      <c r="F26" s="72" t="s">
        <v>156</v>
      </c>
      <c r="G26" s="72" t="s">
        <v>155</v>
      </c>
      <c r="H26" s="72" t="s">
        <v>158</v>
      </c>
    </row>
    <row r="27" spans="1:10" ht="15" customHeight="1" x14ac:dyDescent="0.25">
      <c r="A27" s="122" t="s">
        <v>54</v>
      </c>
      <c r="B27" s="123"/>
      <c r="C27" s="123"/>
      <c r="D27" s="123"/>
      <c r="E27" s="124"/>
      <c r="F27" s="76"/>
      <c r="G27" s="76">
        <v>0</v>
      </c>
      <c r="H27" s="77"/>
    </row>
    <row r="28" spans="1:10" ht="15" customHeight="1" x14ac:dyDescent="0.25">
      <c r="A28" s="117" t="s">
        <v>55</v>
      </c>
      <c r="B28" s="111"/>
      <c r="C28" s="111"/>
      <c r="D28" s="111"/>
      <c r="E28" s="111"/>
      <c r="F28" s="78">
        <f>F22+F27</f>
        <v>-9950.0000000002401</v>
      </c>
      <c r="G28" s="78">
        <f>G22+G27</f>
        <v>-17364.350000000035</v>
      </c>
      <c r="H28" s="79">
        <f>H22+H27</f>
        <v>-27314.350000000333</v>
      </c>
    </row>
    <row r="29" spans="1:10" ht="45" customHeight="1" x14ac:dyDescent="0.25">
      <c r="A29" s="110" t="s">
        <v>56</v>
      </c>
      <c r="B29" s="125"/>
      <c r="C29" s="125"/>
      <c r="D29" s="125"/>
      <c r="E29" s="126"/>
      <c r="F29" s="78">
        <f>F14+F21+F27-F28</f>
        <v>0</v>
      </c>
      <c r="G29" s="78">
        <f>G14+G21+G27-G28</f>
        <v>0</v>
      </c>
      <c r="H29" s="79">
        <f>H14+H21+H27-H28</f>
        <v>0</v>
      </c>
    </row>
    <row r="30" spans="1:10" ht="15.75" x14ac:dyDescent="0.25">
      <c r="A30" s="80"/>
      <c r="B30" s="81"/>
      <c r="C30" s="81"/>
      <c r="D30" s="81"/>
      <c r="E30" s="81"/>
      <c r="F30" s="81"/>
      <c r="G30" s="81"/>
      <c r="H30" s="81"/>
      <c r="I30" s="81"/>
      <c r="J30" s="81"/>
    </row>
    <row r="31" spans="1:10" ht="15.75" x14ac:dyDescent="0.25">
      <c r="A31" s="127" t="s">
        <v>50</v>
      </c>
      <c r="B31" s="127"/>
      <c r="C31" s="127"/>
      <c r="D31" s="127"/>
      <c r="E31" s="127"/>
      <c r="F31" s="127"/>
      <c r="G31" s="127"/>
      <c r="H31" s="127"/>
      <c r="I31" s="127"/>
      <c r="J31" s="127"/>
    </row>
    <row r="32" spans="1:10" ht="18" x14ac:dyDescent="0.25">
      <c r="A32" s="82"/>
      <c r="B32" s="83"/>
      <c r="C32" s="83"/>
      <c r="D32" s="83"/>
      <c r="E32" s="83"/>
      <c r="F32" s="83"/>
      <c r="G32" s="83"/>
      <c r="H32" s="84"/>
      <c r="I32" s="84"/>
      <c r="J32" s="84"/>
    </row>
    <row r="33" spans="1:10" ht="25.5" x14ac:dyDescent="0.25">
      <c r="A33" s="85"/>
      <c r="B33" s="86"/>
      <c r="C33" s="86"/>
      <c r="D33" s="87"/>
      <c r="E33" s="88"/>
      <c r="F33" s="89" t="s">
        <v>156</v>
      </c>
      <c r="G33" s="89" t="s">
        <v>155</v>
      </c>
      <c r="H33" s="89" t="s">
        <v>158</v>
      </c>
    </row>
    <row r="34" spans="1:10" x14ac:dyDescent="0.25">
      <c r="A34" s="122" t="s">
        <v>54</v>
      </c>
      <c r="B34" s="123"/>
      <c r="C34" s="123"/>
      <c r="D34" s="123"/>
      <c r="E34" s="124"/>
      <c r="F34" s="76" t="e">
        <f>#REF!</f>
        <v>#REF!</v>
      </c>
      <c r="G34" s="76" t="e">
        <f>F37</f>
        <v>#REF!</v>
      </c>
      <c r="H34" s="77" t="e">
        <f>G37</f>
        <v>#REF!</v>
      </c>
    </row>
    <row r="35" spans="1:10" ht="28.5" customHeight="1" x14ac:dyDescent="0.25">
      <c r="A35" s="122" t="s">
        <v>57</v>
      </c>
      <c r="B35" s="123"/>
      <c r="C35" s="123"/>
      <c r="D35" s="123"/>
      <c r="E35" s="124"/>
      <c r="F35" s="76">
        <v>0</v>
      </c>
      <c r="G35" s="76">
        <v>0</v>
      </c>
      <c r="H35" s="77">
        <v>0</v>
      </c>
    </row>
    <row r="36" spans="1:10" x14ac:dyDescent="0.25">
      <c r="A36" s="122" t="s">
        <v>58</v>
      </c>
      <c r="B36" s="128"/>
      <c r="C36" s="128"/>
      <c r="D36" s="128"/>
      <c r="E36" s="129"/>
      <c r="F36" s="76">
        <v>0</v>
      </c>
      <c r="G36" s="76">
        <v>0</v>
      </c>
      <c r="H36" s="77">
        <v>0</v>
      </c>
    </row>
    <row r="37" spans="1:10" ht="15" customHeight="1" x14ac:dyDescent="0.25">
      <c r="A37" s="117" t="s">
        <v>55</v>
      </c>
      <c r="B37" s="111"/>
      <c r="C37" s="111"/>
      <c r="D37" s="111"/>
      <c r="E37" s="111"/>
      <c r="F37" s="90" t="e">
        <f t="shared" ref="F37:H37" si="4">F34-F35+F36</f>
        <v>#REF!</v>
      </c>
      <c r="G37" s="90" t="e">
        <f t="shared" si="4"/>
        <v>#REF!</v>
      </c>
      <c r="H37" s="91" t="e">
        <f t="shared" si="4"/>
        <v>#REF!</v>
      </c>
    </row>
    <row r="38" spans="1:10" ht="17.25" customHeigh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</row>
    <row r="39" spans="1:10" x14ac:dyDescent="0.25">
      <c r="A39" s="120" t="s">
        <v>29</v>
      </c>
      <c r="B39" s="121"/>
      <c r="C39" s="121"/>
      <c r="D39" s="121"/>
      <c r="E39" s="121"/>
      <c r="F39" s="121"/>
      <c r="G39" s="121"/>
      <c r="H39" s="121"/>
      <c r="I39" s="121"/>
      <c r="J39" s="121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workbookViewId="0">
      <selection activeCell="D11" sqref="D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9" width="25.28515625" customWidth="1"/>
  </cols>
  <sheetData>
    <row r="1" spans="1:9" ht="42" customHeight="1" x14ac:dyDescent="0.25">
      <c r="A1" s="107" t="s">
        <v>167</v>
      </c>
      <c r="B1" s="107"/>
      <c r="C1" s="107"/>
      <c r="D1" s="107"/>
      <c r="E1" s="107"/>
      <c r="F1" s="107"/>
      <c r="G1" s="107"/>
      <c r="H1" s="107"/>
      <c r="I1" s="107"/>
    </row>
    <row r="2" spans="1:9" ht="18" customHeight="1" x14ac:dyDescent="0.25">
      <c r="A2" s="4"/>
      <c r="B2" s="4"/>
      <c r="C2" s="4"/>
      <c r="D2" s="17"/>
      <c r="E2" s="4"/>
      <c r="F2" s="4"/>
      <c r="G2" s="4"/>
      <c r="H2" s="4"/>
      <c r="I2" s="4"/>
    </row>
    <row r="3" spans="1:9" ht="15.75" customHeight="1" x14ac:dyDescent="0.25">
      <c r="A3" s="107" t="s">
        <v>17</v>
      </c>
      <c r="B3" s="107"/>
      <c r="C3" s="107"/>
      <c r="D3" s="107"/>
      <c r="E3" s="107"/>
      <c r="F3" s="107"/>
      <c r="G3" s="107"/>
      <c r="H3" s="107"/>
      <c r="I3" s="107"/>
    </row>
    <row r="4" spans="1:9" ht="18" x14ac:dyDescent="0.25">
      <c r="A4" s="4"/>
      <c r="B4" s="4"/>
      <c r="C4" s="4"/>
      <c r="D4" s="17"/>
      <c r="E4" s="4"/>
      <c r="F4" s="4"/>
      <c r="G4" s="4"/>
      <c r="H4" s="5"/>
      <c r="I4" s="5"/>
    </row>
    <row r="5" spans="1:9" ht="18" customHeight="1" x14ac:dyDescent="0.25">
      <c r="A5" s="107" t="s">
        <v>160</v>
      </c>
      <c r="B5" s="107"/>
      <c r="C5" s="107"/>
      <c r="D5" s="107"/>
      <c r="E5" s="107"/>
      <c r="F5" s="107"/>
      <c r="G5" s="107"/>
      <c r="H5" s="107"/>
      <c r="I5" s="107"/>
    </row>
    <row r="6" spans="1:9" ht="18" x14ac:dyDescent="0.25">
      <c r="A6" s="4"/>
      <c r="B6" s="4"/>
      <c r="C6" s="4"/>
      <c r="D6" s="17"/>
      <c r="E6" s="4"/>
      <c r="F6" s="4"/>
      <c r="G6" s="4"/>
      <c r="H6" s="5"/>
      <c r="I6" s="5"/>
    </row>
    <row r="7" spans="1:9" ht="15.75" customHeight="1" x14ac:dyDescent="0.25">
      <c r="A7" s="107" t="s">
        <v>36</v>
      </c>
      <c r="B7" s="107"/>
      <c r="C7" s="107"/>
      <c r="D7" s="107"/>
      <c r="E7" s="107"/>
      <c r="F7" s="107"/>
      <c r="G7" s="107"/>
      <c r="H7" s="107"/>
      <c r="I7" s="107"/>
    </row>
    <row r="8" spans="1:9" ht="18" x14ac:dyDescent="0.25">
      <c r="A8" s="4"/>
      <c r="B8" s="4"/>
      <c r="C8" s="4"/>
      <c r="D8" s="17"/>
      <c r="E8" s="4"/>
      <c r="F8" s="4"/>
      <c r="G8" s="4"/>
      <c r="H8" s="5"/>
      <c r="I8" s="5"/>
    </row>
    <row r="9" spans="1:9" ht="25.5" x14ac:dyDescent="0.25">
      <c r="A9" s="16" t="s">
        <v>5</v>
      </c>
      <c r="B9" s="15" t="s">
        <v>6</v>
      </c>
      <c r="C9" s="15" t="s">
        <v>3</v>
      </c>
      <c r="D9" s="16" t="s">
        <v>159</v>
      </c>
      <c r="E9" s="16" t="s">
        <v>155</v>
      </c>
      <c r="F9" s="16" t="s">
        <v>158</v>
      </c>
    </row>
    <row r="10" spans="1:9" x14ac:dyDescent="0.25">
      <c r="A10" s="28"/>
      <c r="B10" s="29"/>
      <c r="C10" s="27" t="s">
        <v>0</v>
      </c>
      <c r="D10" s="40">
        <f t="shared" ref="D10:F10" si="0">SUM(D11,D17)</f>
        <v>1463249.3800000001</v>
      </c>
      <c r="E10" s="40">
        <f t="shared" si="0"/>
        <v>405917.50000000017</v>
      </c>
      <c r="F10" s="40">
        <f t="shared" si="0"/>
        <v>1869166.8800000004</v>
      </c>
    </row>
    <row r="11" spans="1:9" ht="15.75" customHeight="1" x14ac:dyDescent="0.25">
      <c r="A11" s="8">
        <v>6</v>
      </c>
      <c r="B11" s="8"/>
      <c r="C11" s="8" t="s">
        <v>7</v>
      </c>
      <c r="D11" s="40">
        <f>SUM(D12:D15)</f>
        <v>1463249.3800000001</v>
      </c>
      <c r="E11" s="40">
        <f t="shared" ref="E11:F11" si="1">SUM(E12:E15)</f>
        <v>405917.50000000017</v>
      </c>
      <c r="F11" s="40">
        <f t="shared" si="1"/>
        <v>1869166.8800000004</v>
      </c>
    </row>
    <row r="12" spans="1:9" ht="38.25" x14ac:dyDescent="0.25">
      <c r="A12" s="8"/>
      <c r="B12" s="13">
        <v>63</v>
      </c>
      <c r="C12" s="13" t="s">
        <v>25</v>
      </c>
      <c r="D12" s="39">
        <v>1274160.6299999999</v>
      </c>
      <c r="E12" s="39">
        <f>(F12-D12)</f>
        <v>5701.7200000002049</v>
      </c>
      <c r="F12" s="39">
        <v>1279862.3500000001</v>
      </c>
    </row>
    <row r="13" spans="1:9" x14ac:dyDescent="0.25">
      <c r="A13" s="8"/>
      <c r="B13" s="13">
        <v>65</v>
      </c>
      <c r="C13" s="13" t="s">
        <v>59</v>
      </c>
      <c r="D13" s="39">
        <v>4166.3599999999997</v>
      </c>
      <c r="E13" s="39">
        <f t="shared" ref="E13:E16" si="2">(F13-D13)</f>
        <v>4500.0000000000009</v>
      </c>
      <c r="F13" s="39">
        <v>8666.36</v>
      </c>
    </row>
    <row r="14" spans="1:9" ht="25.5" x14ac:dyDescent="0.25">
      <c r="A14" s="8"/>
      <c r="B14" s="13">
        <v>66</v>
      </c>
      <c r="C14" s="13" t="s">
        <v>60</v>
      </c>
      <c r="D14" s="39">
        <v>27061.34</v>
      </c>
      <c r="E14" s="39">
        <f t="shared" si="2"/>
        <v>8099.9999999999964</v>
      </c>
      <c r="F14" s="39">
        <v>35161.339999999997</v>
      </c>
    </row>
    <row r="15" spans="1:9" ht="38.25" x14ac:dyDescent="0.25">
      <c r="A15" s="9"/>
      <c r="B15" s="9">
        <v>67</v>
      </c>
      <c r="C15" s="13" t="s">
        <v>26</v>
      </c>
      <c r="D15" s="39">
        <v>157861.04999999999</v>
      </c>
      <c r="E15" s="39">
        <f t="shared" si="2"/>
        <v>387615.77999999997</v>
      </c>
      <c r="F15" s="39">
        <v>545476.82999999996</v>
      </c>
    </row>
    <row r="16" spans="1:9" ht="25.5" x14ac:dyDescent="0.25">
      <c r="A16" s="9"/>
      <c r="B16" s="9">
        <v>68</v>
      </c>
      <c r="C16" s="13" t="s">
        <v>161</v>
      </c>
      <c r="D16" s="39">
        <v>0</v>
      </c>
      <c r="E16" s="39">
        <f t="shared" si="2"/>
        <v>331.8</v>
      </c>
      <c r="F16" s="39">
        <v>331.8</v>
      </c>
    </row>
    <row r="17" spans="1:9" ht="25.5" x14ac:dyDescent="0.25">
      <c r="A17" s="11">
        <v>8</v>
      </c>
      <c r="B17" s="12"/>
      <c r="C17" s="18" t="s">
        <v>14</v>
      </c>
      <c r="D17" s="40">
        <f>SUM(D18)</f>
        <v>0</v>
      </c>
      <c r="E17" s="40">
        <f t="shared" ref="E17:F17" si="3">SUM(E18)</f>
        <v>0</v>
      </c>
      <c r="F17" s="40">
        <f t="shared" si="3"/>
        <v>0</v>
      </c>
    </row>
    <row r="18" spans="1:9" x14ac:dyDescent="0.25">
      <c r="A18" s="13"/>
      <c r="B18" s="13">
        <v>84</v>
      </c>
      <c r="C18" s="19" t="s">
        <v>21</v>
      </c>
      <c r="D18" s="39"/>
      <c r="E18" s="39">
        <f>(F18-D18)</f>
        <v>0</v>
      </c>
      <c r="F18" s="39"/>
    </row>
    <row r="22" spans="1:9" ht="15.75" x14ac:dyDescent="0.25">
      <c r="A22" s="107" t="s">
        <v>37</v>
      </c>
      <c r="B22" s="130"/>
      <c r="C22" s="130"/>
      <c r="D22" s="130"/>
      <c r="E22" s="130"/>
      <c r="F22" s="130"/>
      <c r="G22" s="130"/>
      <c r="H22" s="130"/>
      <c r="I22" s="130"/>
    </row>
    <row r="23" spans="1:9" ht="18" x14ac:dyDescent="0.25">
      <c r="A23" s="4"/>
      <c r="B23" s="4"/>
      <c r="C23" s="4"/>
      <c r="D23" s="17"/>
      <c r="E23" s="4"/>
      <c r="F23" s="4"/>
      <c r="G23" s="4"/>
      <c r="H23" s="5"/>
      <c r="I23" s="5"/>
    </row>
    <row r="24" spans="1:9" ht="25.5" x14ac:dyDescent="0.25">
      <c r="A24" s="16" t="s">
        <v>5</v>
      </c>
      <c r="B24" s="15" t="s">
        <v>6</v>
      </c>
      <c r="C24" s="15" t="s">
        <v>8</v>
      </c>
      <c r="D24" s="16" t="s">
        <v>159</v>
      </c>
      <c r="E24" s="16" t="s">
        <v>155</v>
      </c>
      <c r="F24" s="16" t="s">
        <v>158</v>
      </c>
    </row>
    <row r="25" spans="1:9" x14ac:dyDescent="0.25">
      <c r="A25" s="28"/>
      <c r="B25" s="29"/>
      <c r="C25" s="27" t="s">
        <v>1</v>
      </c>
      <c r="D25" s="46">
        <f>SUM(D26,D32,D35)</f>
        <v>1473199.3800000001</v>
      </c>
      <c r="E25" s="46">
        <f t="shared" ref="E25:F25" si="4">SUM(E26,E32)</f>
        <v>423281.84999999992</v>
      </c>
      <c r="F25" s="46">
        <f t="shared" si="4"/>
        <v>1848807.99</v>
      </c>
    </row>
    <row r="26" spans="1:9" ht="15.75" customHeight="1" x14ac:dyDescent="0.25">
      <c r="A26" s="8">
        <v>3</v>
      </c>
      <c r="B26" s="8"/>
      <c r="C26" s="8" t="s">
        <v>9</v>
      </c>
      <c r="D26" s="45">
        <f>SUM(D27:D31)</f>
        <v>1413729.8</v>
      </c>
      <c r="E26" s="45">
        <f t="shared" ref="E26:F26" si="5">SUM(E27:E31)</f>
        <v>29433.549999999988</v>
      </c>
      <c r="F26" s="45">
        <f t="shared" si="5"/>
        <v>1443163.35</v>
      </c>
    </row>
    <row r="27" spans="1:9" ht="15.75" customHeight="1" x14ac:dyDescent="0.25">
      <c r="A27" s="8"/>
      <c r="B27" s="13">
        <v>31</v>
      </c>
      <c r="C27" s="13" t="s">
        <v>10</v>
      </c>
      <c r="D27" s="42">
        <v>1265152.79</v>
      </c>
      <c r="E27" s="41">
        <f>(F27-D27)</f>
        <v>1000</v>
      </c>
      <c r="F27" s="41">
        <v>1266152.79</v>
      </c>
    </row>
    <row r="28" spans="1:9" x14ac:dyDescent="0.25">
      <c r="A28" s="9"/>
      <c r="B28" s="9">
        <v>32</v>
      </c>
      <c r="C28" s="9" t="s">
        <v>20</v>
      </c>
      <c r="D28" s="41">
        <v>138521.23000000001</v>
      </c>
      <c r="E28" s="41">
        <f t="shared" ref="E28:E33" si="6">(F28-D28)</f>
        <v>26961.049999999988</v>
      </c>
      <c r="F28" s="41">
        <v>165482.28</v>
      </c>
    </row>
    <row r="29" spans="1:9" x14ac:dyDescent="0.25">
      <c r="A29" s="9"/>
      <c r="B29" s="9">
        <v>34</v>
      </c>
      <c r="C29" s="9" t="s">
        <v>61</v>
      </c>
      <c r="D29" s="41">
        <v>7511.28</v>
      </c>
      <c r="E29" s="41">
        <f t="shared" si="6"/>
        <v>-50</v>
      </c>
      <c r="F29" s="41">
        <v>7461.28</v>
      </c>
    </row>
    <row r="30" spans="1:9" ht="25.5" x14ac:dyDescent="0.25">
      <c r="A30" s="9"/>
      <c r="B30" s="9">
        <v>37</v>
      </c>
      <c r="C30" s="13" t="s">
        <v>143</v>
      </c>
      <c r="D30" s="41">
        <v>2000</v>
      </c>
      <c r="E30" s="41">
        <f t="shared" si="6"/>
        <v>1500</v>
      </c>
      <c r="F30" s="41">
        <v>3500</v>
      </c>
    </row>
    <row r="31" spans="1:9" x14ac:dyDescent="0.25">
      <c r="A31" s="9"/>
      <c r="B31" s="9">
        <v>38</v>
      </c>
      <c r="C31" s="9" t="s">
        <v>62</v>
      </c>
      <c r="D31" s="41">
        <v>544.5</v>
      </c>
      <c r="E31" s="41">
        <f t="shared" si="6"/>
        <v>22.5</v>
      </c>
      <c r="F31" s="41">
        <v>567</v>
      </c>
    </row>
    <row r="32" spans="1:9" ht="25.5" x14ac:dyDescent="0.25">
      <c r="A32" s="11">
        <v>4</v>
      </c>
      <c r="B32" s="12"/>
      <c r="C32" s="18" t="s">
        <v>11</v>
      </c>
      <c r="D32" s="45">
        <f>SUM(D33:D34)</f>
        <v>11796.34</v>
      </c>
      <c r="E32" s="45">
        <f t="shared" si="6"/>
        <v>393848.29999999993</v>
      </c>
      <c r="F32" s="45">
        <f t="shared" ref="F32" si="7">SUM(F33:F34)</f>
        <v>405644.63999999996</v>
      </c>
    </row>
    <row r="33" spans="1:6" ht="38.25" x14ac:dyDescent="0.25">
      <c r="A33" s="13"/>
      <c r="B33" s="13">
        <v>42</v>
      </c>
      <c r="C33" s="19" t="s">
        <v>27</v>
      </c>
      <c r="D33" s="41">
        <v>11796.34</v>
      </c>
      <c r="E33" s="41">
        <f t="shared" si="6"/>
        <v>11450.829999999998</v>
      </c>
      <c r="F33" s="43">
        <v>23247.17</v>
      </c>
    </row>
    <row r="34" spans="1:6" ht="25.5" x14ac:dyDescent="0.25">
      <c r="A34" s="13"/>
      <c r="B34" s="13">
        <v>45</v>
      </c>
      <c r="C34" s="19" t="s">
        <v>63</v>
      </c>
      <c r="D34" s="41">
        <v>0</v>
      </c>
      <c r="E34" s="41">
        <v>0</v>
      </c>
      <c r="F34" s="43">
        <v>382397.47</v>
      </c>
    </row>
    <row r="35" spans="1:6" ht="25.5" x14ac:dyDescent="0.25">
      <c r="A35" s="8">
        <v>5</v>
      </c>
      <c r="B35" s="8"/>
      <c r="C35" s="18" t="s">
        <v>15</v>
      </c>
      <c r="D35" s="45">
        <f>SUM(D36)</f>
        <v>47673.24</v>
      </c>
      <c r="E35" s="45">
        <f t="shared" ref="E35:F35" si="8">SUM(E36)</f>
        <v>0</v>
      </c>
      <c r="F35" s="45">
        <f t="shared" si="8"/>
        <v>47673.24</v>
      </c>
    </row>
    <row r="36" spans="1:6" ht="25.5" x14ac:dyDescent="0.25">
      <c r="A36" s="13"/>
      <c r="B36" s="13">
        <v>54</v>
      </c>
      <c r="C36" s="19" t="s">
        <v>22</v>
      </c>
      <c r="D36" s="41">
        <v>47673.24</v>
      </c>
      <c r="E36" s="41">
        <v>0</v>
      </c>
      <c r="F36" s="43">
        <v>47673.24</v>
      </c>
    </row>
  </sheetData>
  <mergeCells count="5">
    <mergeCell ref="A22:I22"/>
    <mergeCell ref="A1:I1"/>
    <mergeCell ref="A3:I3"/>
    <mergeCell ref="A5:I5"/>
    <mergeCell ref="A7:I7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5"/>
  <sheetViews>
    <sheetView workbookViewId="0">
      <selection activeCell="E4" sqref="E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7" t="s">
        <v>167</v>
      </c>
      <c r="B1" s="107"/>
      <c r="C1" s="107"/>
      <c r="D1" s="107"/>
      <c r="E1" s="107"/>
      <c r="F1" s="107"/>
    </row>
    <row r="2" spans="1:6" ht="18" customHeight="1" x14ac:dyDescent="0.25">
      <c r="A2" s="17"/>
      <c r="B2" s="17"/>
      <c r="C2" s="17"/>
      <c r="D2" s="17"/>
      <c r="E2" s="17"/>
      <c r="F2" s="17"/>
    </row>
    <row r="3" spans="1:6" ht="15.75" customHeight="1" x14ac:dyDescent="0.25">
      <c r="A3" s="107" t="s">
        <v>17</v>
      </c>
      <c r="B3" s="107"/>
      <c r="C3" s="107"/>
      <c r="D3" s="107"/>
      <c r="E3" s="107"/>
      <c r="F3" s="107"/>
    </row>
    <row r="4" spans="1:6" ht="18" x14ac:dyDescent="0.25">
      <c r="B4" s="17"/>
      <c r="C4" s="17"/>
      <c r="D4" s="17"/>
      <c r="E4" s="5"/>
      <c r="F4" s="5"/>
    </row>
    <row r="5" spans="1:6" ht="18" customHeight="1" x14ac:dyDescent="0.25">
      <c r="A5" s="107" t="s">
        <v>4</v>
      </c>
      <c r="B5" s="107"/>
      <c r="C5" s="107"/>
      <c r="D5" s="107"/>
      <c r="E5" s="107"/>
      <c r="F5" s="107"/>
    </row>
    <row r="6" spans="1:6" ht="18" x14ac:dyDescent="0.25">
      <c r="A6" s="17"/>
      <c r="B6" s="17"/>
      <c r="C6" s="17"/>
      <c r="D6" s="17"/>
      <c r="E6" s="5"/>
      <c r="F6" s="5"/>
    </row>
    <row r="7" spans="1:6" ht="15.75" customHeight="1" x14ac:dyDescent="0.25">
      <c r="A7" s="107" t="s">
        <v>38</v>
      </c>
      <c r="B7" s="107"/>
      <c r="C7" s="107"/>
      <c r="D7" s="107"/>
      <c r="E7" s="107"/>
      <c r="F7" s="107"/>
    </row>
    <row r="8" spans="1:6" ht="18" x14ac:dyDescent="0.25">
      <c r="A8" s="17"/>
      <c r="B8" s="17"/>
      <c r="C8" s="17"/>
      <c r="D8" s="17"/>
      <c r="E8" s="5"/>
      <c r="F8" s="5"/>
    </row>
    <row r="9" spans="1:6" ht="25.5" x14ac:dyDescent="0.25">
      <c r="A9" s="16" t="s">
        <v>40</v>
      </c>
      <c r="B9" s="16" t="s">
        <v>159</v>
      </c>
      <c r="C9" s="16" t="s">
        <v>155</v>
      </c>
      <c r="D9" s="16" t="s">
        <v>158</v>
      </c>
    </row>
    <row r="10" spans="1:6" x14ac:dyDescent="0.25">
      <c r="A10" s="30" t="s">
        <v>0</v>
      </c>
      <c r="B10" s="46">
        <f>SUM(B11,B14,B16,B20,B24,B26)</f>
        <v>1875875.7599999998</v>
      </c>
      <c r="C10" s="41">
        <f t="shared" ref="C10:C14" si="0">(D10-B10)</f>
        <v>17487.410000000149</v>
      </c>
      <c r="D10" s="46">
        <f t="shared" ref="D10" si="1">SUM(D11,D14,D16,D20,D24,D26)</f>
        <v>1893363.17</v>
      </c>
    </row>
    <row r="11" spans="1:6" x14ac:dyDescent="0.25">
      <c r="A11" s="30" t="s">
        <v>147</v>
      </c>
      <c r="B11" s="46">
        <f>SUM(B12:B13)</f>
        <v>217903.61000000002</v>
      </c>
      <c r="C11" s="41">
        <f t="shared" si="0"/>
        <v>0</v>
      </c>
      <c r="D11" s="46">
        <f>SUM(D12:D13)</f>
        <v>217903.61000000002</v>
      </c>
    </row>
    <row r="12" spans="1:6" x14ac:dyDescent="0.25">
      <c r="A12" s="57" t="s">
        <v>146</v>
      </c>
      <c r="B12" s="46">
        <v>12598.32</v>
      </c>
      <c r="C12" s="41">
        <f t="shared" si="0"/>
        <v>0</v>
      </c>
      <c r="D12" s="46">
        <v>12598.32</v>
      </c>
    </row>
    <row r="13" spans="1:6" x14ac:dyDescent="0.25">
      <c r="A13" s="58" t="s">
        <v>148</v>
      </c>
      <c r="B13" s="46">
        <v>205305.29</v>
      </c>
      <c r="C13" s="41">
        <f t="shared" si="0"/>
        <v>0</v>
      </c>
      <c r="D13" s="46">
        <v>205305.29</v>
      </c>
    </row>
    <row r="14" spans="1:6" x14ac:dyDescent="0.25">
      <c r="A14" s="30" t="s">
        <v>43</v>
      </c>
      <c r="B14" s="46">
        <f>SUM(B15)</f>
        <v>23761.34</v>
      </c>
      <c r="C14" s="41">
        <f t="shared" si="0"/>
        <v>600</v>
      </c>
      <c r="D14" s="46">
        <f t="shared" ref="D14" si="2">SUM(D15)</f>
        <v>24361.34</v>
      </c>
    </row>
    <row r="15" spans="1:6" x14ac:dyDescent="0.25">
      <c r="A15" s="14" t="s">
        <v>71</v>
      </c>
      <c r="B15" s="41">
        <v>23761.34</v>
      </c>
      <c r="C15" s="41">
        <f>(D15-B15)</f>
        <v>600</v>
      </c>
      <c r="D15" s="41">
        <v>24361.34</v>
      </c>
    </row>
    <row r="16" spans="1:6" ht="25.5" x14ac:dyDescent="0.25">
      <c r="A16" s="8" t="s">
        <v>42</v>
      </c>
      <c r="B16" s="45">
        <f>SUM(B17:B19)</f>
        <v>354665.68</v>
      </c>
      <c r="C16" s="45">
        <f>SUM(C17:C19)</f>
        <v>6687.4100000000008</v>
      </c>
      <c r="D16" s="45">
        <f t="shared" ref="D16" si="3">SUM(D17:D19)</f>
        <v>361353.09</v>
      </c>
    </row>
    <row r="17" spans="1:4" ht="25.5" x14ac:dyDescent="0.25">
      <c r="A17" s="14" t="s">
        <v>73</v>
      </c>
      <c r="B17" s="41">
        <v>4166.3599999999997</v>
      </c>
      <c r="C17" s="41">
        <f t="shared" ref="C17:C27" si="4">(D17-B17)</f>
        <v>4500.0000000000009</v>
      </c>
      <c r="D17" s="41">
        <v>8666.36</v>
      </c>
    </row>
    <row r="18" spans="1:4" x14ac:dyDescent="0.25">
      <c r="A18" s="14" t="s">
        <v>72</v>
      </c>
      <c r="B18" s="41">
        <v>25126.93</v>
      </c>
      <c r="C18" s="41">
        <f t="shared" si="4"/>
        <v>2187.41</v>
      </c>
      <c r="D18" s="41">
        <v>27314.34</v>
      </c>
    </row>
    <row r="19" spans="1:4" ht="25.5" x14ac:dyDescent="0.25">
      <c r="A19" s="14" t="s">
        <v>77</v>
      </c>
      <c r="B19" s="41">
        <v>325372.39</v>
      </c>
      <c r="C19" s="41">
        <f t="shared" si="4"/>
        <v>0</v>
      </c>
      <c r="D19" s="41">
        <v>325372.39</v>
      </c>
    </row>
    <row r="20" spans="1:4" x14ac:dyDescent="0.25">
      <c r="A20" s="30" t="s">
        <v>41</v>
      </c>
      <c r="B20" s="45">
        <f>SUM(B21:B23)</f>
        <v>1276245.1299999999</v>
      </c>
      <c r="C20" s="45">
        <f>SUM(C21:C23)</f>
        <v>2700</v>
      </c>
      <c r="D20" s="45">
        <f t="shared" ref="D20" si="5">SUM(D21:D23)</f>
        <v>1278945.1299999999</v>
      </c>
    </row>
    <row r="21" spans="1:4" x14ac:dyDescent="0.25">
      <c r="A21" s="10" t="s">
        <v>68</v>
      </c>
      <c r="B21" s="41">
        <v>1272445.1299999999</v>
      </c>
      <c r="C21" s="41">
        <f t="shared" si="4"/>
        <v>0</v>
      </c>
      <c r="D21" s="43">
        <v>1272445.1299999999</v>
      </c>
    </row>
    <row r="22" spans="1:4" x14ac:dyDescent="0.25">
      <c r="A22" s="10" t="s">
        <v>69</v>
      </c>
      <c r="B22" s="41">
        <v>3800</v>
      </c>
      <c r="C22" s="41">
        <f t="shared" si="4"/>
        <v>2700</v>
      </c>
      <c r="D22" s="43">
        <v>6500</v>
      </c>
    </row>
    <row r="23" spans="1:4" x14ac:dyDescent="0.25">
      <c r="A23" s="10" t="s">
        <v>70</v>
      </c>
      <c r="B23" s="41">
        <v>0</v>
      </c>
      <c r="C23" s="41">
        <f t="shared" si="4"/>
        <v>0</v>
      </c>
      <c r="D23" s="43">
        <v>0</v>
      </c>
    </row>
    <row r="24" spans="1:4" x14ac:dyDescent="0.25">
      <c r="A24" s="30" t="s">
        <v>74</v>
      </c>
      <c r="B24" s="45">
        <f>SUM(B25)</f>
        <v>3300</v>
      </c>
      <c r="C24" s="45">
        <f>SUM(C25)</f>
        <v>7500</v>
      </c>
      <c r="D24" s="45">
        <f t="shared" ref="D24" si="6">SUM(D25)</f>
        <v>10800</v>
      </c>
    </row>
    <row r="25" spans="1:4" x14ac:dyDescent="0.25">
      <c r="A25" s="10" t="s">
        <v>75</v>
      </c>
      <c r="B25" s="41">
        <v>3300</v>
      </c>
      <c r="C25" s="41">
        <f t="shared" si="4"/>
        <v>7500</v>
      </c>
      <c r="D25" s="43">
        <v>10800</v>
      </c>
    </row>
    <row r="26" spans="1:4" ht="25.5" x14ac:dyDescent="0.25">
      <c r="A26" s="30" t="s">
        <v>76</v>
      </c>
      <c r="B26" s="45">
        <f>SUM(B27)</f>
        <v>0</v>
      </c>
      <c r="C26" s="45">
        <f>SUM(C27)</f>
        <v>0</v>
      </c>
      <c r="D26" s="45">
        <f t="shared" ref="D26" si="7">SUM(D27)</f>
        <v>0</v>
      </c>
    </row>
    <row r="27" spans="1:4" x14ac:dyDescent="0.25">
      <c r="A27" s="10" t="s">
        <v>78</v>
      </c>
      <c r="B27" s="41">
        <v>0</v>
      </c>
      <c r="C27" s="41">
        <f t="shared" si="4"/>
        <v>0</v>
      </c>
      <c r="D27" s="43">
        <v>0</v>
      </c>
    </row>
    <row r="33" spans="1:6" ht="15.75" customHeight="1" x14ac:dyDescent="0.25">
      <c r="A33" s="107" t="s">
        <v>39</v>
      </c>
      <c r="B33" s="107"/>
      <c r="C33" s="107"/>
      <c r="D33" s="107"/>
      <c r="E33" s="107"/>
      <c r="F33" s="107"/>
    </row>
    <row r="34" spans="1:6" ht="18" x14ac:dyDescent="0.25">
      <c r="A34" s="17"/>
      <c r="B34" s="17"/>
      <c r="C34" s="17"/>
      <c r="D34" s="17"/>
      <c r="E34" s="5"/>
      <c r="F34" s="5"/>
    </row>
    <row r="35" spans="1:6" ht="25.5" x14ac:dyDescent="0.25">
      <c r="A35" s="16" t="s">
        <v>40</v>
      </c>
      <c r="B35" s="16" t="s">
        <v>159</v>
      </c>
      <c r="C35" s="16" t="s">
        <v>155</v>
      </c>
      <c r="D35" s="16" t="s">
        <v>158</v>
      </c>
    </row>
    <row r="36" spans="1:6" x14ac:dyDescent="0.25">
      <c r="A36" s="30" t="s">
        <v>1</v>
      </c>
      <c r="B36" s="46">
        <f>SUM(B37,B42,B53,B61,B63,B71,B74)</f>
        <v>1871516.42</v>
      </c>
      <c r="C36" s="46">
        <f t="shared" ref="C36:D36" si="8">SUM(C37,C42,C53,C61,C63,C71,C74)</f>
        <v>25175.999999999993</v>
      </c>
      <c r="D36" s="46">
        <f t="shared" si="8"/>
        <v>1896692.42</v>
      </c>
    </row>
    <row r="37" spans="1:6" ht="15.75" customHeight="1" x14ac:dyDescent="0.25">
      <c r="A37" s="18" t="s">
        <v>79</v>
      </c>
      <c r="B37" s="45">
        <f>SUM(B38,B39:B41)</f>
        <v>1274961.5900000001</v>
      </c>
      <c r="C37" s="45">
        <f t="shared" ref="C37" si="9">SUM(C39:C41)</f>
        <v>1000</v>
      </c>
      <c r="D37" s="45">
        <f>SUM(D38,D39:D41)</f>
        <v>1275961.5900000001</v>
      </c>
    </row>
    <row r="38" spans="1:6" ht="15.75" customHeight="1" x14ac:dyDescent="0.25">
      <c r="A38" s="10" t="s">
        <v>146</v>
      </c>
      <c r="B38" s="45">
        <v>9808.7999999999993</v>
      </c>
      <c r="C38" s="41">
        <f>D38-B38</f>
        <v>0</v>
      </c>
      <c r="D38" s="45">
        <v>9808.7999999999993</v>
      </c>
    </row>
    <row r="39" spans="1:6" x14ac:dyDescent="0.25">
      <c r="A39" s="10" t="s">
        <v>71</v>
      </c>
      <c r="B39" s="41">
        <v>165</v>
      </c>
      <c r="C39" s="41">
        <f>D39-B39</f>
        <v>1000</v>
      </c>
      <c r="D39" s="41">
        <v>1165</v>
      </c>
    </row>
    <row r="40" spans="1:6" x14ac:dyDescent="0.25">
      <c r="A40" s="10" t="s">
        <v>81</v>
      </c>
      <c r="B40" s="41">
        <v>0</v>
      </c>
      <c r="C40" s="41">
        <f t="shared" ref="C40:C41" si="10">D40-B40</f>
        <v>0</v>
      </c>
      <c r="D40" s="41">
        <v>0</v>
      </c>
    </row>
    <row r="41" spans="1:6" x14ac:dyDescent="0.25">
      <c r="A41" s="10" t="s">
        <v>68</v>
      </c>
      <c r="B41" s="41">
        <v>1264987.79</v>
      </c>
      <c r="C41" s="41">
        <f t="shared" si="10"/>
        <v>0</v>
      </c>
      <c r="D41" s="41">
        <v>1264987.79</v>
      </c>
    </row>
    <row r="42" spans="1:6" x14ac:dyDescent="0.25">
      <c r="A42" s="18" t="s">
        <v>80</v>
      </c>
      <c r="B42" s="45">
        <f t="shared" ref="B42:D42" si="11">SUM(B43:B52)</f>
        <v>298798.19</v>
      </c>
      <c r="C42" s="45">
        <f t="shared" si="11"/>
        <v>26961.049999999996</v>
      </c>
      <c r="D42" s="45">
        <f t="shared" si="11"/>
        <v>325759.23999999993</v>
      </c>
    </row>
    <row r="43" spans="1:6" x14ac:dyDescent="0.25">
      <c r="A43" s="10" t="s">
        <v>146</v>
      </c>
      <c r="B43" s="41">
        <f>730.02+1550</f>
        <v>2280.02</v>
      </c>
      <c r="C43" s="41">
        <f>(D43-B43)</f>
        <v>0</v>
      </c>
      <c r="D43" s="41">
        <f>730.02+1550</f>
        <v>2280.02</v>
      </c>
    </row>
    <row r="44" spans="1:6" x14ac:dyDescent="0.25">
      <c r="A44" s="10" t="s">
        <v>144</v>
      </c>
      <c r="B44" s="41">
        <v>146985.60000000001</v>
      </c>
      <c r="C44" s="41">
        <f t="shared" ref="C44:C46" si="12">(D44-B44)</f>
        <v>0</v>
      </c>
      <c r="D44" s="41">
        <v>146985.60000000001</v>
      </c>
    </row>
    <row r="45" spans="1:6" x14ac:dyDescent="0.25">
      <c r="A45" s="10" t="s">
        <v>71</v>
      </c>
      <c r="B45" s="41">
        <v>15200</v>
      </c>
      <c r="C45" s="41">
        <f t="shared" si="12"/>
        <v>600</v>
      </c>
      <c r="D45" s="41">
        <v>15800</v>
      </c>
    </row>
    <row r="46" spans="1:6" ht="25.5" x14ac:dyDescent="0.25">
      <c r="A46" s="14" t="s">
        <v>73</v>
      </c>
      <c r="B46" s="41">
        <v>4166.3599999999997</v>
      </c>
      <c r="C46" s="41">
        <f t="shared" si="12"/>
        <v>4500.0000000000009</v>
      </c>
      <c r="D46" s="41">
        <v>8666.36</v>
      </c>
    </row>
    <row r="47" spans="1:6" x14ac:dyDescent="0.25">
      <c r="A47" s="10" t="s">
        <v>81</v>
      </c>
      <c r="B47" s="41">
        <v>6950</v>
      </c>
      <c r="C47" s="41">
        <f t="shared" ref="C47:C52" si="13">(D47-B47)</f>
        <v>4953.5200000000004</v>
      </c>
      <c r="D47" s="41">
        <v>11903.52</v>
      </c>
    </row>
    <row r="48" spans="1:6" ht="25.5" x14ac:dyDescent="0.25">
      <c r="A48" s="14" t="s">
        <v>82</v>
      </c>
      <c r="B48" s="41">
        <f>102776.53+7511.34</f>
        <v>110287.87</v>
      </c>
      <c r="C48" s="41">
        <f t="shared" si="13"/>
        <v>5268.3099999999977</v>
      </c>
      <c r="D48" s="41">
        <f>108044.84+7511.34</f>
        <v>115556.18</v>
      </c>
    </row>
    <row r="49" spans="1:4" x14ac:dyDescent="0.25">
      <c r="A49" s="10" t="s">
        <v>68</v>
      </c>
      <c r="B49" s="41">
        <f>4828.34+1000</f>
        <v>5828.34</v>
      </c>
      <c r="C49" s="41">
        <f t="shared" si="13"/>
        <v>1439.2199999999993</v>
      </c>
      <c r="D49" s="41">
        <f>4828.34+2439.22</f>
        <v>7267.5599999999995</v>
      </c>
    </row>
    <row r="50" spans="1:4" x14ac:dyDescent="0.25">
      <c r="A50" s="10" t="s">
        <v>69</v>
      </c>
      <c r="B50" s="41">
        <v>3800</v>
      </c>
      <c r="C50" s="41">
        <f t="shared" si="13"/>
        <v>2700</v>
      </c>
      <c r="D50" s="41">
        <v>6500</v>
      </c>
    </row>
    <row r="51" spans="1:4" x14ac:dyDescent="0.25">
      <c r="A51" s="10" t="s">
        <v>70</v>
      </c>
      <c r="B51" s="41">
        <v>0</v>
      </c>
      <c r="C51" s="41">
        <f t="shared" si="13"/>
        <v>0</v>
      </c>
      <c r="D51" s="41">
        <v>0</v>
      </c>
    </row>
    <row r="52" spans="1:4" x14ac:dyDescent="0.25">
      <c r="A52" s="10" t="s">
        <v>75</v>
      </c>
      <c r="B52" s="41">
        <v>3300</v>
      </c>
      <c r="C52" s="41">
        <f t="shared" si="13"/>
        <v>7500</v>
      </c>
      <c r="D52" s="41">
        <v>10800</v>
      </c>
    </row>
    <row r="53" spans="1:4" x14ac:dyDescent="0.25">
      <c r="A53" s="18" t="s">
        <v>83</v>
      </c>
      <c r="B53" s="45">
        <f>SUM(B55:B57)</f>
        <v>7511.28</v>
      </c>
      <c r="C53" s="45">
        <f t="shared" ref="C53:D53" si="14">SUM(C55:C57)</f>
        <v>-50</v>
      </c>
      <c r="D53" s="45">
        <f t="shared" si="14"/>
        <v>7461.28</v>
      </c>
    </row>
    <row r="54" spans="1:4" x14ac:dyDescent="0.25">
      <c r="A54" s="10" t="s">
        <v>144</v>
      </c>
      <c r="B54" s="41"/>
      <c r="C54" s="41">
        <f>(D54-B54)</f>
        <v>0</v>
      </c>
      <c r="D54" s="41"/>
    </row>
    <row r="55" spans="1:4" x14ac:dyDescent="0.25">
      <c r="A55" s="10" t="s">
        <v>71</v>
      </c>
      <c r="B55" s="41">
        <v>100</v>
      </c>
      <c r="C55" s="41">
        <f t="shared" ref="C55:C57" si="15">(D55-B55)</f>
        <v>0</v>
      </c>
      <c r="D55" s="41">
        <v>100</v>
      </c>
    </row>
    <row r="56" spans="1:4" x14ac:dyDescent="0.25">
      <c r="A56" s="10" t="s">
        <v>81</v>
      </c>
      <c r="B56" s="41"/>
      <c r="C56" s="41">
        <f t="shared" si="15"/>
        <v>0</v>
      </c>
      <c r="D56" s="41"/>
    </row>
    <row r="57" spans="1:4" ht="25.5" x14ac:dyDescent="0.25">
      <c r="A57" s="14" t="s">
        <v>82</v>
      </c>
      <c r="B57" s="41">
        <v>7411.28</v>
      </c>
      <c r="C57" s="41">
        <f t="shared" si="15"/>
        <v>-50</v>
      </c>
      <c r="D57" s="41">
        <v>7361.28</v>
      </c>
    </row>
    <row r="58" spans="1:4" ht="25.5" x14ac:dyDescent="0.25">
      <c r="A58" s="18" t="s">
        <v>145</v>
      </c>
      <c r="B58" s="45">
        <f t="shared" ref="B58:D58" si="16">SUM(B59)</f>
        <v>0</v>
      </c>
      <c r="C58" s="45">
        <f t="shared" si="16"/>
        <v>0</v>
      </c>
      <c r="D58" s="45">
        <f t="shared" si="16"/>
        <v>0</v>
      </c>
    </row>
    <row r="59" spans="1:4" x14ac:dyDescent="0.25">
      <c r="A59" s="14" t="s">
        <v>146</v>
      </c>
      <c r="B59" s="41"/>
      <c r="C59" s="41">
        <f>(D59-B59)</f>
        <v>0</v>
      </c>
      <c r="D59" s="41"/>
    </row>
    <row r="60" spans="1:4" x14ac:dyDescent="0.25">
      <c r="A60" s="14" t="s">
        <v>69</v>
      </c>
      <c r="B60" s="41">
        <v>2000</v>
      </c>
      <c r="C60" s="41">
        <f>(D60-B60)</f>
        <v>1500</v>
      </c>
      <c r="D60" s="41">
        <v>3500</v>
      </c>
    </row>
    <row r="61" spans="1:4" x14ac:dyDescent="0.25">
      <c r="A61" s="18" t="s">
        <v>84</v>
      </c>
      <c r="B61" s="45">
        <f>SUM(B62)</f>
        <v>544.5</v>
      </c>
      <c r="C61" s="45">
        <f t="shared" ref="C61:D61" si="17">SUM(C62)</f>
        <v>22.5</v>
      </c>
      <c r="D61" s="45">
        <f t="shared" si="17"/>
        <v>567</v>
      </c>
    </row>
    <row r="62" spans="1:4" x14ac:dyDescent="0.25">
      <c r="A62" s="10" t="s">
        <v>68</v>
      </c>
      <c r="B62" s="41">
        <v>544.5</v>
      </c>
      <c r="C62" s="41">
        <f>(D62-B62)</f>
        <v>22.5</v>
      </c>
      <c r="D62" s="41">
        <v>567</v>
      </c>
    </row>
    <row r="63" spans="1:4" ht="38.25" x14ac:dyDescent="0.25">
      <c r="A63" s="18" t="s">
        <v>85</v>
      </c>
      <c r="B63" s="45">
        <f>SUM(B65:B70)</f>
        <v>23707.93</v>
      </c>
      <c r="C63" s="45">
        <f t="shared" ref="C63:D63" si="18">SUM(C65:C70)</f>
        <v>-2757.5500000000011</v>
      </c>
      <c r="D63" s="45">
        <f t="shared" si="18"/>
        <v>20950.379999999997</v>
      </c>
    </row>
    <row r="64" spans="1:4" x14ac:dyDescent="0.25">
      <c r="A64" s="10" t="s">
        <v>144</v>
      </c>
      <c r="B64" s="41"/>
      <c r="C64" s="41">
        <f>(D64-B64)</f>
        <v>0</v>
      </c>
      <c r="D64" s="45"/>
    </row>
    <row r="65" spans="1:4" x14ac:dyDescent="0.25">
      <c r="A65" s="10" t="s">
        <v>71</v>
      </c>
      <c r="B65" s="41">
        <v>5000</v>
      </c>
      <c r="C65" s="41">
        <f t="shared" ref="C65:C75" si="19">(D65-B65)</f>
        <v>0</v>
      </c>
      <c r="D65" s="41">
        <v>5000</v>
      </c>
    </row>
    <row r="66" spans="1:4" x14ac:dyDescent="0.25">
      <c r="A66" s="10" t="s">
        <v>81</v>
      </c>
      <c r="B66" s="41">
        <f>5100+13076.93</f>
        <v>18176.93</v>
      </c>
      <c r="C66" s="41">
        <f t="shared" si="19"/>
        <v>-2766.5500000000011</v>
      </c>
      <c r="D66" s="41">
        <v>15410.38</v>
      </c>
    </row>
    <row r="67" spans="1:4" ht="25.5" x14ac:dyDescent="0.25">
      <c r="A67" s="14" t="s">
        <v>82</v>
      </c>
      <c r="B67" s="41"/>
      <c r="C67" s="41">
        <f t="shared" si="19"/>
        <v>0</v>
      </c>
      <c r="D67" s="41"/>
    </row>
    <row r="68" spans="1:4" x14ac:dyDescent="0.25">
      <c r="A68" s="10" t="s">
        <v>68</v>
      </c>
      <c r="B68" s="41">
        <v>531</v>
      </c>
      <c r="C68" s="41">
        <f t="shared" si="19"/>
        <v>9</v>
      </c>
      <c r="D68" s="41">
        <v>540</v>
      </c>
    </row>
    <row r="69" spans="1:4" x14ac:dyDescent="0.25">
      <c r="A69" s="10" t="s">
        <v>70</v>
      </c>
      <c r="B69" s="41"/>
      <c r="C69" s="41">
        <f t="shared" si="19"/>
        <v>0</v>
      </c>
      <c r="D69" s="41"/>
    </row>
    <row r="70" spans="1:4" ht="25.5" x14ac:dyDescent="0.25">
      <c r="A70" s="14" t="s">
        <v>86</v>
      </c>
      <c r="B70" s="41"/>
      <c r="C70" s="41">
        <f t="shared" si="19"/>
        <v>0</v>
      </c>
      <c r="D70" s="41"/>
    </row>
    <row r="71" spans="1:4" ht="38.25" x14ac:dyDescent="0.25">
      <c r="A71" s="18" t="s">
        <v>87</v>
      </c>
      <c r="B71" s="45">
        <f>SUM(B72:B73)</f>
        <v>218319.69</v>
      </c>
      <c r="C71" s="41">
        <f t="shared" si="19"/>
        <v>0</v>
      </c>
      <c r="D71" s="45">
        <f t="shared" ref="D71" si="20">SUM(D72:D73)</f>
        <v>218319.69</v>
      </c>
    </row>
    <row r="72" spans="1:4" ht="25.5" x14ac:dyDescent="0.25">
      <c r="A72" s="18" t="s">
        <v>82</v>
      </c>
      <c r="B72" s="45">
        <v>160000</v>
      </c>
      <c r="C72" s="41">
        <f t="shared" si="19"/>
        <v>0</v>
      </c>
      <c r="D72" s="45">
        <v>160000</v>
      </c>
    </row>
    <row r="73" spans="1:4" ht="25.5" x14ac:dyDescent="0.25">
      <c r="A73" s="14" t="s">
        <v>144</v>
      </c>
      <c r="B73" s="41">
        <v>58319.69</v>
      </c>
      <c r="C73" s="41">
        <f t="shared" si="19"/>
        <v>0</v>
      </c>
      <c r="D73" s="41">
        <v>58319.69</v>
      </c>
    </row>
    <row r="74" spans="1:4" ht="38.25" x14ac:dyDescent="0.25">
      <c r="A74" s="18" t="s">
        <v>88</v>
      </c>
      <c r="B74" s="45">
        <f>SUM(B75)</f>
        <v>47673.24</v>
      </c>
      <c r="C74" s="41">
        <f t="shared" si="19"/>
        <v>0</v>
      </c>
      <c r="D74" s="45">
        <f t="shared" ref="D74" si="21">SUM(D75)</f>
        <v>47673.24</v>
      </c>
    </row>
    <row r="75" spans="1:4" ht="25.5" x14ac:dyDescent="0.25">
      <c r="A75" s="14" t="s">
        <v>82</v>
      </c>
      <c r="B75" s="41">
        <v>47673.24</v>
      </c>
      <c r="C75" s="41">
        <f t="shared" si="19"/>
        <v>0</v>
      </c>
      <c r="D75" s="41">
        <v>47673.24</v>
      </c>
    </row>
  </sheetData>
  <mergeCells count="5">
    <mergeCell ref="A1:F1"/>
    <mergeCell ref="A3:F3"/>
    <mergeCell ref="A5:F5"/>
    <mergeCell ref="A7:F7"/>
    <mergeCell ref="A33:F33"/>
  </mergeCell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F6" sqref="F6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07" t="s">
        <v>167</v>
      </c>
      <c r="B1" s="107"/>
      <c r="C1" s="107"/>
      <c r="D1" s="107"/>
      <c r="E1" s="107"/>
      <c r="F1" s="10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07" t="s">
        <v>17</v>
      </c>
      <c r="B3" s="107"/>
      <c r="C3" s="107"/>
      <c r="D3" s="107"/>
      <c r="E3" s="108"/>
      <c r="F3" s="10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7" t="s">
        <v>4</v>
      </c>
      <c r="B5" s="109"/>
      <c r="C5" s="109"/>
      <c r="D5" s="109"/>
      <c r="E5" s="109"/>
      <c r="F5" s="109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07" t="s">
        <v>12</v>
      </c>
      <c r="B7" s="130"/>
      <c r="C7" s="130"/>
      <c r="D7" s="130"/>
      <c r="E7" s="130"/>
      <c r="F7" s="130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6" t="s">
        <v>40</v>
      </c>
      <c r="B9" s="16" t="s">
        <v>159</v>
      </c>
      <c r="C9" s="16" t="s">
        <v>155</v>
      </c>
      <c r="D9" s="16" t="s">
        <v>158</v>
      </c>
    </row>
    <row r="10" spans="1:6" ht="15.75" customHeight="1" x14ac:dyDescent="0.25">
      <c r="A10" s="8" t="s">
        <v>13</v>
      </c>
      <c r="B10" s="45">
        <f>SUM(B11)</f>
        <v>1442234.07</v>
      </c>
      <c r="C10" s="45">
        <f t="shared" ref="C10:D10" si="0">SUM(C11)</f>
        <v>406573.91999999993</v>
      </c>
      <c r="D10" s="45">
        <f t="shared" si="0"/>
        <v>1848807.99</v>
      </c>
    </row>
    <row r="11" spans="1:6" ht="15.75" customHeight="1" x14ac:dyDescent="0.25">
      <c r="A11" s="8" t="s">
        <v>64</v>
      </c>
      <c r="B11" s="41">
        <f>SUM(B12)</f>
        <v>1442234.07</v>
      </c>
      <c r="C11" s="41">
        <f>(D11-B11)</f>
        <v>406573.91999999993</v>
      </c>
      <c r="D11" s="41">
        <v>1848807.99</v>
      </c>
    </row>
    <row r="12" spans="1:6" x14ac:dyDescent="0.25">
      <c r="A12" s="14" t="s">
        <v>65</v>
      </c>
      <c r="B12" s="41">
        <v>1442234.07</v>
      </c>
      <c r="C12" s="41">
        <f>(D12-B12)</f>
        <v>406573.91999999993</v>
      </c>
      <c r="D12" s="41">
        <v>1848807.99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A5" sqref="A5:H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7" t="s">
        <v>167</v>
      </c>
      <c r="B1" s="107"/>
      <c r="C1" s="107"/>
      <c r="D1" s="107"/>
      <c r="E1" s="107"/>
      <c r="F1" s="107"/>
      <c r="G1" s="107"/>
      <c r="H1" s="10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7" t="s">
        <v>17</v>
      </c>
      <c r="B3" s="107"/>
      <c r="C3" s="107"/>
      <c r="D3" s="107"/>
      <c r="E3" s="107"/>
      <c r="F3" s="107"/>
      <c r="G3" s="107"/>
      <c r="H3" s="10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7" t="s">
        <v>44</v>
      </c>
      <c r="B5" s="107"/>
      <c r="C5" s="107"/>
      <c r="D5" s="107"/>
      <c r="E5" s="107"/>
      <c r="F5" s="107"/>
      <c r="G5" s="107"/>
      <c r="H5" s="10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6" t="s">
        <v>5</v>
      </c>
      <c r="B7" s="15" t="s">
        <v>6</v>
      </c>
      <c r="C7" s="15" t="s">
        <v>28</v>
      </c>
      <c r="D7" s="16" t="s">
        <v>159</v>
      </c>
      <c r="E7" s="16" t="s">
        <v>155</v>
      </c>
      <c r="F7" s="16" t="s">
        <v>158</v>
      </c>
    </row>
    <row r="8" spans="1:8" x14ac:dyDescent="0.25">
      <c r="A8" s="28"/>
      <c r="B8" s="29"/>
      <c r="C8" s="27" t="s">
        <v>46</v>
      </c>
      <c r="D8" s="45">
        <f>SUM(D9)</f>
        <v>0</v>
      </c>
      <c r="E8" s="45">
        <f>(F8-D8)</f>
        <v>0</v>
      </c>
      <c r="F8" s="45">
        <f t="shared" ref="F8:F9" si="0">SUM(F9)</f>
        <v>0</v>
      </c>
    </row>
    <row r="9" spans="1:8" ht="25.5" x14ac:dyDescent="0.25">
      <c r="A9" s="8">
        <v>8</v>
      </c>
      <c r="B9" s="8"/>
      <c r="C9" s="8" t="s">
        <v>14</v>
      </c>
      <c r="D9" s="41">
        <f>SUM(D10)</f>
        <v>0</v>
      </c>
      <c r="E9" s="45">
        <f t="shared" ref="E9:E14" si="1">(F9-D9)</f>
        <v>0</v>
      </c>
      <c r="F9" s="41">
        <f t="shared" si="0"/>
        <v>0</v>
      </c>
    </row>
    <row r="10" spans="1:8" x14ac:dyDescent="0.25">
      <c r="A10" s="8"/>
      <c r="B10" s="13">
        <v>84</v>
      </c>
      <c r="C10" s="13" t="s">
        <v>21</v>
      </c>
      <c r="D10" s="41"/>
      <c r="E10" s="45">
        <f t="shared" si="1"/>
        <v>0</v>
      </c>
      <c r="F10" s="41"/>
    </row>
    <row r="11" spans="1:8" x14ac:dyDescent="0.25">
      <c r="A11" s="8"/>
      <c r="B11" s="13"/>
      <c r="C11" s="31"/>
      <c r="D11" s="41"/>
      <c r="E11" s="45">
        <f t="shared" si="1"/>
        <v>0</v>
      </c>
      <c r="F11" s="41"/>
    </row>
    <row r="12" spans="1:8" x14ac:dyDescent="0.25">
      <c r="A12" s="8"/>
      <c r="B12" s="13"/>
      <c r="C12" s="27" t="s">
        <v>49</v>
      </c>
      <c r="D12" s="45">
        <f>SUM(D13)</f>
        <v>47673.24</v>
      </c>
      <c r="E12" s="45">
        <f t="shared" si="1"/>
        <v>0</v>
      </c>
      <c r="F12" s="45">
        <f t="shared" ref="F12:F13" si="2">SUM(F13)</f>
        <v>47673.24</v>
      </c>
    </row>
    <row r="13" spans="1:8" ht="25.5" x14ac:dyDescent="0.25">
      <c r="A13" s="11">
        <v>5</v>
      </c>
      <c r="B13" s="12"/>
      <c r="C13" s="18" t="s">
        <v>15</v>
      </c>
      <c r="D13" s="41">
        <f>SUM(D14)</f>
        <v>47673.24</v>
      </c>
      <c r="E13" s="45">
        <f t="shared" si="1"/>
        <v>0</v>
      </c>
      <c r="F13" s="41">
        <f t="shared" si="2"/>
        <v>47673.24</v>
      </c>
    </row>
    <row r="14" spans="1:8" ht="25.5" x14ac:dyDescent="0.25">
      <c r="A14" s="13"/>
      <c r="B14" s="13">
        <v>54</v>
      </c>
      <c r="C14" s="19" t="s">
        <v>22</v>
      </c>
      <c r="D14" s="41">
        <v>47673.24</v>
      </c>
      <c r="E14" s="45">
        <f t="shared" si="1"/>
        <v>0</v>
      </c>
      <c r="F14" s="41">
        <v>47673.24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workbookViewId="0">
      <selection activeCell="A5" sqref="A5:F5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7" t="s">
        <v>167</v>
      </c>
      <c r="B1" s="107"/>
      <c r="C1" s="107"/>
      <c r="D1" s="107"/>
      <c r="E1" s="107"/>
      <c r="F1" s="107"/>
    </row>
    <row r="2" spans="1:6" ht="18" customHeight="1" x14ac:dyDescent="0.25">
      <c r="A2" s="17"/>
      <c r="B2" s="17"/>
      <c r="C2" s="17"/>
      <c r="D2" s="17"/>
      <c r="E2" s="17"/>
      <c r="F2" s="17"/>
    </row>
    <row r="3" spans="1:6" ht="15.75" customHeight="1" x14ac:dyDescent="0.25">
      <c r="A3" s="107" t="s">
        <v>17</v>
      </c>
      <c r="B3" s="107"/>
      <c r="C3" s="107"/>
      <c r="D3" s="107"/>
      <c r="E3" s="107"/>
      <c r="F3" s="107"/>
    </row>
    <row r="4" spans="1:6" ht="18" x14ac:dyDescent="0.25">
      <c r="A4" s="17"/>
      <c r="B4" s="17"/>
      <c r="C4" s="17"/>
      <c r="D4" s="17"/>
      <c r="E4" s="5"/>
      <c r="F4" s="5"/>
    </row>
    <row r="5" spans="1:6" ht="18" customHeight="1" x14ac:dyDescent="0.25">
      <c r="A5" s="107" t="s">
        <v>45</v>
      </c>
      <c r="B5" s="107"/>
      <c r="C5" s="107"/>
      <c r="D5" s="107"/>
      <c r="E5" s="107"/>
      <c r="F5" s="107"/>
    </row>
    <row r="6" spans="1:6" ht="18" x14ac:dyDescent="0.25">
      <c r="A6" s="17"/>
      <c r="B6" s="17"/>
      <c r="C6" s="17"/>
      <c r="D6" s="17"/>
      <c r="E6" s="5"/>
      <c r="F6" s="5"/>
    </row>
    <row r="7" spans="1:6" ht="25.5" x14ac:dyDescent="0.25">
      <c r="A7" s="15" t="s">
        <v>40</v>
      </c>
      <c r="B7" s="16" t="s">
        <v>159</v>
      </c>
      <c r="C7" s="16" t="s">
        <v>155</v>
      </c>
      <c r="D7" s="16" t="s">
        <v>158</v>
      </c>
    </row>
    <row r="8" spans="1:6" x14ac:dyDescent="0.25">
      <c r="A8" s="8" t="s">
        <v>46</v>
      </c>
      <c r="B8" s="45">
        <f t="shared" ref="B8:D9" si="0">SUM(B9)</f>
        <v>0</v>
      </c>
      <c r="C8" s="45">
        <f>(D8-B8)</f>
        <v>0</v>
      </c>
      <c r="D8" s="45">
        <f t="shared" si="0"/>
        <v>0</v>
      </c>
    </row>
    <row r="9" spans="1:6" ht="25.5" x14ac:dyDescent="0.25">
      <c r="A9" s="8" t="s">
        <v>47</v>
      </c>
      <c r="B9" s="41">
        <f t="shared" si="0"/>
        <v>0</v>
      </c>
      <c r="C9" s="45">
        <f t="shared" ref="C9:C14" si="1">(D9-B9)</f>
        <v>0</v>
      </c>
      <c r="D9" s="41">
        <f t="shared" si="0"/>
        <v>0</v>
      </c>
    </row>
    <row r="10" spans="1:6" ht="25.5" x14ac:dyDescent="0.25">
      <c r="A10" s="14" t="s">
        <v>48</v>
      </c>
      <c r="B10" s="41"/>
      <c r="C10" s="45">
        <f t="shared" si="1"/>
        <v>0</v>
      </c>
      <c r="D10" s="41"/>
    </row>
    <row r="11" spans="1:6" x14ac:dyDescent="0.25">
      <c r="A11" s="14"/>
      <c r="B11" s="41"/>
      <c r="C11" s="45">
        <f t="shared" si="1"/>
        <v>0</v>
      </c>
      <c r="D11" s="41"/>
    </row>
    <row r="12" spans="1:6" x14ac:dyDescent="0.25">
      <c r="A12" s="8" t="s">
        <v>49</v>
      </c>
      <c r="B12" s="45">
        <f t="shared" ref="B12:D13" si="2">SUM(B13)</f>
        <v>47673.24</v>
      </c>
      <c r="C12" s="45">
        <f t="shared" si="1"/>
        <v>0</v>
      </c>
      <c r="D12" s="45">
        <f t="shared" si="2"/>
        <v>47673.24</v>
      </c>
    </row>
    <row r="13" spans="1:6" ht="25.5" x14ac:dyDescent="0.25">
      <c r="A13" s="8" t="s">
        <v>67</v>
      </c>
      <c r="B13" s="41">
        <f t="shared" si="2"/>
        <v>47673.24</v>
      </c>
      <c r="C13" s="45">
        <f t="shared" si="1"/>
        <v>0</v>
      </c>
      <c r="D13" s="41">
        <f t="shared" si="2"/>
        <v>47673.24</v>
      </c>
    </row>
    <row r="14" spans="1:6" ht="25.5" x14ac:dyDescent="0.25">
      <c r="A14" s="14" t="s">
        <v>66</v>
      </c>
      <c r="B14" s="41">
        <v>47673.24</v>
      </c>
      <c r="C14" s="45">
        <f t="shared" si="1"/>
        <v>0</v>
      </c>
      <c r="D14" s="43">
        <v>47673.24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9"/>
  <sheetViews>
    <sheetView workbookViewId="0">
      <selection activeCell="I12" sqref="I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07" t="s">
        <v>167</v>
      </c>
      <c r="B1" s="107"/>
      <c r="C1" s="107"/>
      <c r="D1" s="107"/>
      <c r="E1" s="107"/>
      <c r="F1" s="107"/>
      <c r="G1" s="107"/>
      <c r="H1" s="107"/>
      <c r="I1" s="10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07" t="s">
        <v>16</v>
      </c>
      <c r="B3" s="109"/>
      <c r="C3" s="109"/>
      <c r="D3" s="109"/>
      <c r="E3" s="109"/>
      <c r="F3" s="109"/>
      <c r="G3" s="109"/>
      <c r="H3" s="109"/>
      <c r="I3" s="109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3" t="s">
        <v>18</v>
      </c>
      <c r="B5" s="144"/>
      <c r="C5" s="145"/>
      <c r="D5" s="15" t="s">
        <v>19</v>
      </c>
      <c r="E5" s="16" t="s">
        <v>159</v>
      </c>
      <c r="F5" s="16" t="s">
        <v>155</v>
      </c>
      <c r="G5" s="16" t="s">
        <v>158</v>
      </c>
    </row>
    <row r="6" spans="1:9" x14ac:dyDescent="0.25">
      <c r="A6" s="140" t="s">
        <v>89</v>
      </c>
      <c r="B6" s="141"/>
      <c r="C6" s="142"/>
      <c r="D6" s="21" t="s">
        <v>90</v>
      </c>
      <c r="E6" s="45">
        <f>SUM(E7,E12,E21,E25,E30)</f>
        <v>1653508.2100000002</v>
      </c>
      <c r="F6" s="45">
        <f>SUM(F7,F12,F21,F25,F30)</f>
        <v>5218.3099999999977</v>
      </c>
      <c r="G6" s="45">
        <f>SUM(G7,G12,G21,G25,G30)</f>
        <v>1658726.52</v>
      </c>
    </row>
    <row r="7" spans="1:9" ht="25.5" x14ac:dyDescent="0.25">
      <c r="A7" s="140" t="s">
        <v>91</v>
      </c>
      <c r="B7" s="141"/>
      <c r="C7" s="142"/>
      <c r="D7" s="21" t="s">
        <v>92</v>
      </c>
      <c r="E7" s="45">
        <f>E8</f>
        <v>110187.81</v>
      </c>
      <c r="F7" s="45">
        <f>(G7-E7)</f>
        <v>5218.3099999999977</v>
      </c>
      <c r="G7" s="47">
        <f>G8</f>
        <v>115406.12</v>
      </c>
    </row>
    <row r="8" spans="1:9" ht="25.5" x14ac:dyDescent="0.25">
      <c r="A8" s="131" t="s">
        <v>93</v>
      </c>
      <c r="B8" s="132"/>
      <c r="C8" s="133"/>
      <c r="D8" s="26" t="s">
        <v>94</v>
      </c>
      <c r="E8" s="41">
        <f>E9</f>
        <v>110187.81</v>
      </c>
      <c r="F8" s="41">
        <f>(G8-E8)</f>
        <v>5218.3099999999977</v>
      </c>
      <c r="G8" s="43">
        <f>G9</f>
        <v>115406.12</v>
      </c>
    </row>
    <row r="9" spans="1:9" x14ac:dyDescent="0.25">
      <c r="A9" s="137">
        <v>3</v>
      </c>
      <c r="B9" s="138"/>
      <c r="C9" s="139"/>
      <c r="D9" s="20" t="s">
        <v>9</v>
      </c>
      <c r="E9" s="41">
        <f>SUM(E10:E11)</f>
        <v>110187.81</v>
      </c>
      <c r="F9" s="41">
        <f>(G9-E9)</f>
        <v>5218.3099999999977</v>
      </c>
      <c r="G9" s="41">
        <f t="shared" ref="G9" si="0">SUM(G10:G11)</f>
        <v>115406.12</v>
      </c>
    </row>
    <row r="10" spans="1:9" x14ac:dyDescent="0.25">
      <c r="A10" s="134">
        <v>32</v>
      </c>
      <c r="B10" s="135"/>
      <c r="C10" s="136"/>
      <c r="D10" s="20" t="s">
        <v>20</v>
      </c>
      <c r="E10" s="41">
        <v>102776.53</v>
      </c>
      <c r="F10" s="41">
        <f t="shared" ref="F10:F75" si="1">(G10-E10)</f>
        <v>5268.3099999999977</v>
      </c>
      <c r="G10" s="43">
        <v>108044.84</v>
      </c>
    </row>
    <row r="11" spans="1:9" x14ac:dyDescent="0.25">
      <c r="A11" s="134">
        <v>34</v>
      </c>
      <c r="B11" s="135"/>
      <c r="C11" s="136"/>
      <c r="D11" s="20" t="s">
        <v>61</v>
      </c>
      <c r="E11" s="41">
        <v>7411.28</v>
      </c>
      <c r="F11" s="41">
        <f t="shared" si="1"/>
        <v>-50</v>
      </c>
      <c r="G11" s="43">
        <v>7361.28</v>
      </c>
    </row>
    <row r="12" spans="1:9" ht="27" customHeight="1" x14ac:dyDescent="0.25">
      <c r="A12" s="140" t="s">
        <v>95</v>
      </c>
      <c r="B12" s="141"/>
      <c r="C12" s="142"/>
      <c r="D12" s="21" t="s">
        <v>96</v>
      </c>
      <c r="E12" s="45">
        <f>SUM(E13,E16)</f>
        <v>265992.93</v>
      </c>
      <c r="F12" s="41">
        <f t="shared" si="1"/>
        <v>0</v>
      </c>
      <c r="G12" s="45">
        <f t="shared" ref="G12" si="2">SUM(G13,G16)</f>
        <v>265992.93</v>
      </c>
    </row>
    <row r="13" spans="1:9" ht="27" customHeight="1" x14ac:dyDescent="0.25">
      <c r="A13" s="131" t="s">
        <v>99</v>
      </c>
      <c r="B13" s="132"/>
      <c r="C13" s="133"/>
      <c r="D13" s="56"/>
      <c r="E13" s="41">
        <f>E14</f>
        <v>58319.69</v>
      </c>
      <c r="F13" s="41">
        <f t="shared" si="1"/>
        <v>0</v>
      </c>
      <c r="G13" s="41">
        <f>G14</f>
        <v>58319.69</v>
      </c>
    </row>
    <row r="14" spans="1:9" ht="27" customHeight="1" x14ac:dyDescent="0.25">
      <c r="A14" s="48">
        <v>4</v>
      </c>
      <c r="B14" s="49"/>
      <c r="C14" s="50"/>
      <c r="D14" s="52" t="s">
        <v>11</v>
      </c>
      <c r="E14" s="41">
        <f>E15</f>
        <v>58319.69</v>
      </c>
      <c r="F14" s="41">
        <f t="shared" si="1"/>
        <v>0</v>
      </c>
      <c r="G14" s="41">
        <f>G15</f>
        <v>58319.69</v>
      </c>
    </row>
    <row r="15" spans="1:9" ht="27" customHeight="1" x14ac:dyDescent="0.25">
      <c r="A15" s="134">
        <v>45</v>
      </c>
      <c r="B15" s="135"/>
      <c r="C15" s="136"/>
      <c r="D15" s="52" t="s">
        <v>162</v>
      </c>
      <c r="E15" s="41">
        <v>58319.69</v>
      </c>
      <c r="F15" s="41">
        <f t="shared" si="1"/>
        <v>0</v>
      </c>
      <c r="G15" s="41">
        <v>58319.69</v>
      </c>
    </row>
    <row r="16" spans="1:9" ht="15" customHeight="1" x14ac:dyDescent="0.25">
      <c r="A16" s="131" t="s">
        <v>93</v>
      </c>
      <c r="B16" s="132"/>
      <c r="C16" s="133"/>
      <c r="D16" s="33" t="s">
        <v>94</v>
      </c>
      <c r="E16" s="41">
        <f>SUM(E17,E19)</f>
        <v>207673.24</v>
      </c>
      <c r="F16" s="41">
        <f t="shared" si="1"/>
        <v>0</v>
      </c>
      <c r="G16" s="41">
        <f t="shared" ref="G16" si="3">SUM(G17,G19)</f>
        <v>207673.24</v>
      </c>
    </row>
    <row r="17" spans="1:7" ht="27" customHeight="1" x14ac:dyDescent="0.25">
      <c r="A17" s="137">
        <v>4</v>
      </c>
      <c r="B17" s="138"/>
      <c r="C17" s="139"/>
      <c r="D17" s="52" t="s">
        <v>11</v>
      </c>
      <c r="E17" s="41">
        <f>SUM(E18)</f>
        <v>160000</v>
      </c>
      <c r="F17" s="41">
        <f t="shared" si="1"/>
        <v>0</v>
      </c>
      <c r="G17" s="41">
        <f t="shared" ref="G17" si="4">SUM(G18)</f>
        <v>160000</v>
      </c>
    </row>
    <row r="18" spans="1:7" ht="27" customHeight="1" x14ac:dyDescent="0.25">
      <c r="A18" s="134">
        <v>45</v>
      </c>
      <c r="B18" s="135"/>
      <c r="C18" s="136"/>
      <c r="D18" s="52" t="s">
        <v>162</v>
      </c>
      <c r="E18" s="41">
        <v>160000</v>
      </c>
      <c r="F18" s="41">
        <f t="shared" si="1"/>
        <v>0</v>
      </c>
      <c r="G18" s="41">
        <v>160000</v>
      </c>
    </row>
    <row r="19" spans="1:7" ht="25.5" x14ac:dyDescent="0.25">
      <c r="A19" s="137">
        <v>5</v>
      </c>
      <c r="B19" s="138"/>
      <c r="C19" s="139"/>
      <c r="D19" s="20" t="s">
        <v>15</v>
      </c>
      <c r="E19" s="41">
        <f>SUM(E20)</f>
        <v>47673.24</v>
      </c>
      <c r="F19" s="41">
        <f t="shared" si="1"/>
        <v>0</v>
      </c>
      <c r="G19" s="41">
        <f t="shared" ref="G19" si="5">SUM(G20)</f>
        <v>47673.24</v>
      </c>
    </row>
    <row r="20" spans="1:7" ht="25.5" x14ac:dyDescent="0.25">
      <c r="A20" s="134">
        <v>54</v>
      </c>
      <c r="B20" s="135"/>
      <c r="C20" s="136"/>
      <c r="D20" s="20" t="s">
        <v>22</v>
      </c>
      <c r="E20" s="41">
        <v>47673.24</v>
      </c>
      <c r="F20" s="41">
        <f t="shared" si="1"/>
        <v>0</v>
      </c>
      <c r="G20" s="43">
        <v>47673.24</v>
      </c>
    </row>
    <row r="21" spans="1:7" ht="28.5" customHeight="1" x14ac:dyDescent="0.25">
      <c r="A21" s="140" t="s">
        <v>97</v>
      </c>
      <c r="B21" s="141"/>
      <c r="C21" s="142"/>
      <c r="D21" s="32" t="s">
        <v>98</v>
      </c>
      <c r="E21" s="45">
        <f>E22</f>
        <v>7511.34</v>
      </c>
      <c r="F21" s="45">
        <f t="shared" si="1"/>
        <v>0</v>
      </c>
      <c r="G21" s="45">
        <f>G22</f>
        <v>7511.34</v>
      </c>
    </row>
    <row r="22" spans="1:7" ht="15" customHeight="1" x14ac:dyDescent="0.25">
      <c r="A22" s="131" t="s">
        <v>93</v>
      </c>
      <c r="B22" s="132"/>
      <c r="C22" s="133"/>
      <c r="D22" s="33" t="s">
        <v>94</v>
      </c>
      <c r="E22" s="41">
        <f>E23</f>
        <v>7511.34</v>
      </c>
      <c r="F22" s="41">
        <f t="shared" si="1"/>
        <v>0</v>
      </c>
      <c r="G22" s="43">
        <f>G23</f>
        <v>7511.34</v>
      </c>
    </row>
    <row r="23" spans="1:7" x14ac:dyDescent="0.25">
      <c r="A23" s="137">
        <v>3</v>
      </c>
      <c r="B23" s="138"/>
      <c r="C23" s="139"/>
      <c r="D23" s="35" t="s">
        <v>9</v>
      </c>
      <c r="E23" s="41">
        <f>E24</f>
        <v>7511.34</v>
      </c>
      <c r="F23" s="41">
        <f t="shared" si="1"/>
        <v>0</v>
      </c>
      <c r="G23" s="43">
        <f>G24</f>
        <v>7511.34</v>
      </c>
    </row>
    <row r="24" spans="1:7" x14ac:dyDescent="0.25">
      <c r="A24" s="134">
        <v>32</v>
      </c>
      <c r="B24" s="135"/>
      <c r="C24" s="136"/>
      <c r="D24" s="35" t="s">
        <v>20</v>
      </c>
      <c r="E24" s="41">
        <v>7511.34</v>
      </c>
      <c r="F24" s="41">
        <f t="shared" si="1"/>
        <v>0</v>
      </c>
      <c r="G24" s="43">
        <v>7511.34</v>
      </c>
    </row>
    <row r="25" spans="1:7" ht="25.5" customHeight="1" x14ac:dyDescent="0.25">
      <c r="A25" s="140" t="s">
        <v>101</v>
      </c>
      <c r="B25" s="141"/>
      <c r="C25" s="142"/>
      <c r="D25" s="32" t="s">
        <v>102</v>
      </c>
      <c r="E25" s="45">
        <f>SUM(E26)</f>
        <v>1269816.1300000001</v>
      </c>
      <c r="F25" s="41">
        <f t="shared" si="1"/>
        <v>0</v>
      </c>
      <c r="G25" s="45">
        <f t="shared" ref="G25" si="6">SUM(G26)</f>
        <v>1269816.1300000001</v>
      </c>
    </row>
    <row r="26" spans="1:7" ht="15" customHeight="1" x14ac:dyDescent="0.25">
      <c r="A26" s="131" t="s">
        <v>103</v>
      </c>
      <c r="B26" s="132"/>
      <c r="C26" s="133"/>
      <c r="D26" s="33" t="s">
        <v>104</v>
      </c>
      <c r="E26" s="41">
        <f>SUM(E27)</f>
        <v>1269816.1300000001</v>
      </c>
      <c r="F26" s="41">
        <f t="shared" si="1"/>
        <v>0</v>
      </c>
      <c r="G26" s="41">
        <f t="shared" ref="G26" si="7">SUM(G27)</f>
        <v>1269816.1300000001</v>
      </c>
    </row>
    <row r="27" spans="1:7" x14ac:dyDescent="0.25">
      <c r="A27" s="137">
        <v>3</v>
      </c>
      <c r="B27" s="138"/>
      <c r="C27" s="139"/>
      <c r="D27" s="35" t="s">
        <v>9</v>
      </c>
      <c r="E27" s="41">
        <f>SUM(E28:E29)</f>
        <v>1269816.1300000001</v>
      </c>
      <c r="F27" s="41">
        <f t="shared" si="1"/>
        <v>0</v>
      </c>
      <c r="G27" s="41">
        <f t="shared" ref="G27" si="8">SUM(G28:G29)</f>
        <v>1269816.1300000001</v>
      </c>
    </row>
    <row r="28" spans="1:7" x14ac:dyDescent="0.25">
      <c r="A28" s="134">
        <v>31</v>
      </c>
      <c r="B28" s="135"/>
      <c r="C28" s="136"/>
      <c r="D28" s="35" t="s">
        <v>10</v>
      </c>
      <c r="E28" s="41">
        <v>1264987.79</v>
      </c>
      <c r="F28" s="41">
        <f t="shared" si="1"/>
        <v>0</v>
      </c>
      <c r="G28" s="43">
        <v>1264987.79</v>
      </c>
    </row>
    <row r="29" spans="1:7" x14ac:dyDescent="0.25">
      <c r="A29" s="134">
        <v>32</v>
      </c>
      <c r="B29" s="135"/>
      <c r="C29" s="136"/>
      <c r="D29" s="35" t="s">
        <v>20</v>
      </c>
      <c r="E29" s="41">
        <v>4828.34</v>
      </c>
      <c r="F29" s="41">
        <f t="shared" si="1"/>
        <v>0</v>
      </c>
      <c r="G29" s="43">
        <v>4828.34</v>
      </c>
    </row>
    <row r="30" spans="1:7" ht="25.5" customHeight="1" x14ac:dyDescent="0.25">
      <c r="A30" s="140" t="s">
        <v>105</v>
      </c>
      <c r="B30" s="141"/>
      <c r="C30" s="142"/>
      <c r="D30" s="32" t="s">
        <v>106</v>
      </c>
      <c r="E30" s="45">
        <v>0</v>
      </c>
      <c r="F30" s="45">
        <f t="shared" si="1"/>
        <v>0</v>
      </c>
      <c r="G30" s="47">
        <v>0</v>
      </c>
    </row>
    <row r="31" spans="1:7" ht="36" customHeight="1" x14ac:dyDescent="0.25">
      <c r="A31" s="131" t="s">
        <v>107</v>
      </c>
      <c r="B31" s="132"/>
      <c r="C31" s="133"/>
      <c r="D31" s="33" t="s">
        <v>14</v>
      </c>
      <c r="E31" s="41"/>
      <c r="F31" s="41">
        <f t="shared" si="1"/>
        <v>0</v>
      </c>
      <c r="G31" s="43"/>
    </row>
    <row r="32" spans="1:7" ht="25.5" x14ac:dyDescent="0.25">
      <c r="A32" s="137">
        <v>4</v>
      </c>
      <c r="B32" s="138"/>
      <c r="C32" s="139"/>
      <c r="D32" s="35" t="s">
        <v>11</v>
      </c>
      <c r="E32" s="41"/>
      <c r="F32" s="41">
        <f t="shared" si="1"/>
        <v>0</v>
      </c>
      <c r="G32" s="43"/>
    </row>
    <row r="33" spans="1:7" ht="28.5" customHeight="1" x14ac:dyDescent="0.25">
      <c r="A33" s="134">
        <v>42</v>
      </c>
      <c r="B33" s="135"/>
      <c r="C33" s="136"/>
      <c r="D33" s="35" t="s">
        <v>27</v>
      </c>
      <c r="E33" s="41"/>
      <c r="F33" s="41">
        <f t="shared" si="1"/>
        <v>0</v>
      </c>
      <c r="G33" s="43"/>
    </row>
    <row r="34" spans="1:7" ht="25.5" x14ac:dyDescent="0.25">
      <c r="A34" s="134">
        <v>45</v>
      </c>
      <c r="B34" s="135"/>
      <c r="C34" s="136"/>
      <c r="D34" s="35" t="s">
        <v>63</v>
      </c>
      <c r="E34" s="41"/>
      <c r="F34" s="41">
        <f t="shared" si="1"/>
        <v>0</v>
      </c>
      <c r="G34" s="43"/>
    </row>
    <row r="35" spans="1:7" ht="25.5" x14ac:dyDescent="0.25">
      <c r="A35" s="140" t="s">
        <v>108</v>
      </c>
      <c r="B35" s="141"/>
      <c r="C35" s="142"/>
      <c r="D35" s="32" t="s">
        <v>109</v>
      </c>
      <c r="E35" s="45">
        <f>SUM(E36,E43,E74,E82,E86,E90)</f>
        <v>197418.81999999998</v>
      </c>
      <c r="F35" s="45">
        <f t="shared" si="1"/>
        <v>-113950.97999999997</v>
      </c>
      <c r="G35" s="45">
        <f>SUM(G36,G43,G74,G82,G86,G90)</f>
        <v>83467.840000000011</v>
      </c>
    </row>
    <row r="36" spans="1:7" ht="25.5" x14ac:dyDescent="0.25">
      <c r="A36" s="140" t="s">
        <v>110</v>
      </c>
      <c r="B36" s="141"/>
      <c r="C36" s="142"/>
      <c r="D36" s="32" t="s">
        <v>111</v>
      </c>
      <c r="E36" s="41">
        <f>146985.6+1550</f>
        <v>148535.6</v>
      </c>
      <c r="F36" s="45">
        <f t="shared" si="1"/>
        <v>-146985.60000000001</v>
      </c>
      <c r="G36" s="41">
        <v>1550</v>
      </c>
    </row>
    <row r="37" spans="1:7" x14ac:dyDescent="0.25">
      <c r="A37" s="131" t="s">
        <v>112</v>
      </c>
      <c r="B37" s="132"/>
      <c r="C37" s="133"/>
      <c r="D37" s="33" t="s">
        <v>113</v>
      </c>
      <c r="E37" s="41">
        <v>1550</v>
      </c>
      <c r="F37" s="45">
        <f t="shared" si="1"/>
        <v>0</v>
      </c>
      <c r="G37" s="43">
        <v>1550</v>
      </c>
    </row>
    <row r="38" spans="1:7" x14ac:dyDescent="0.25">
      <c r="A38" s="137">
        <v>3</v>
      </c>
      <c r="B38" s="138"/>
      <c r="C38" s="139"/>
      <c r="D38" s="35" t="s">
        <v>9</v>
      </c>
      <c r="E38" s="41">
        <v>1550</v>
      </c>
      <c r="F38" s="41">
        <f t="shared" si="1"/>
        <v>0</v>
      </c>
      <c r="G38" s="43">
        <v>1550</v>
      </c>
    </row>
    <row r="39" spans="1:7" x14ac:dyDescent="0.25">
      <c r="A39" s="134">
        <v>32</v>
      </c>
      <c r="B39" s="135"/>
      <c r="C39" s="136"/>
      <c r="D39" s="35" t="s">
        <v>20</v>
      </c>
      <c r="E39" s="41">
        <v>1550</v>
      </c>
      <c r="F39" s="41">
        <f t="shared" si="1"/>
        <v>0</v>
      </c>
      <c r="G39" s="43">
        <v>1550</v>
      </c>
    </row>
    <row r="40" spans="1:7" x14ac:dyDescent="0.25">
      <c r="A40" s="131" t="s">
        <v>99</v>
      </c>
      <c r="B40" s="132"/>
      <c r="C40" s="133"/>
      <c r="D40" s="103" t="s">
        <v>100</v>
      </c>
      <c r="E40" s="41">
        <v>146985.60000000001</v>
      </c>
      <c r="F40" s="41">
        <f t="shared" si="1"/>
        <v>-146985.60000000001</v>
      </c>
      <c r="G40" s="43">
        <v>0</v>
      </c>
    </row>
    <row r="41" spans="1:7" x14ac:dyDescent="0.25">
      <c r="A41" s="99">
        <v>3</v>
      </c>
      <c r="B41" s="100"/>
      <c r="C41" s="101"/>
      <c r="D41" s="103" t="s">
        <v>9</v>
      </c>
      <c r="E41" s="41">
        <v>146985.60000000001</v>
      </c>
      <c r="F41" s="41">
        <f t="shared" si="1"/>
        <v>-146985.60000000001</v>
      </c>
      <c r="G41" s="43">
        <v>0</v>
      </c>
    </row>
    <row r="42" spans="1:7" x14ac:dyDescent="0.25">
      <c r="A42" s="99">
        <v>32</v>
      </c>
      <c r="B42" s="100"/>
      <c r="C42" s="101"/>
      <c r="D42" s="103" t="s">
        <v>20</v>
      </c>
      <c r="E42" s="41">
        <v>146985.60000000001</v>
      </c>
      <c r="F42" s="41">
        <f t="shared" si="1"/>
        <v>-146985.60000000001</v>
      </c>
      <c r="G42" s="43">
        <v>0</v>
      </c>
    </row>
    <row r="43" spans="1:7" ht="27" customHeight="1" x14ac:dyDescent="0.25">
      <c r="A43" s="140" t="s">
        <v>114</v>
      </c>
      <c r="B43" s="141"/>
      <c r="C43" s="142"/>
      <c r="D43" s="32" t="s">
        <v>115</v>
      </c>
      <c r="E43" s="45">
        <v>47608.7</v>
      </c>
      <c r="F43" s="45">
        <f t="shared" si="1"/>
        <v>33012.12000000001</v>
      </c>
      <c r="G43" s="45">
        <v>80620.820000000007</v>
      </c>
    </row>
    <row r="44" spans="1:7" ht="15" customHeight="1" x14ac:dyDescent="0.25">
      <c r="A44" s="131" t="s">
        <v>116</v>
      </c>
      <c r="B44" s="132"/>
      <c r="C44" s="133"/>
      <c r="D44" s="33" t="s">
        <v>117</v>
      </c>
      <c r="E44" s="41">
        <v>22761.34</v>
      </c>
      <c r="F44" s="41">
        <f t="shared" si="1"/>
        <v>1600</v>
      </c>
      <c r="G44" s="41">
        <v>24361.34</v>
      </c>
    </row>
    <row r="45" spans="1:7" x14ac:dyDescent="0.25">
      <c r="A45" s="137">
        <v>3</v>
      </c>
      <c r="B45" s="138"/>
      <c r="C45" s="139"/>
      <c r="D45" s="35" t="s">
        <v>9</v>
      </c>
      <c r="E45" s="41">
        <f>SUM(E46:E48)</f>
        <v>15465</v>
      </c>
      <c r="F45" s="41">
        <f t="shared" si="1"/>
        <v>1600</v>
      </c>
      <c r="G45" s="41">
        <f t="shared" ref="G45" si="9">SUM(G46:G48)</f>
        <v>17065</v>
      </c>
    </row>
    <row r="46" spans="1:7" x14ac:dyDescent="0.25">
      <c r="A46" s="36">
        <v>31</v>
      </c>
      <c r="B46" s="34"/>
      <c r="C46" s="35"/>
      <c r="D46" s="35" t="s">
        <v>10</v>
      </c>
      <c r="E46" s="41">
        <v>165</v>
      </c>
      <c r="F46" s="41">
        <f t="shared" si="1"/>
        <v>1000</v>
      </c>
      <c r="G46" s="43">
        <v>1165</v>
      </c>
    </row>
    <row r="47" spans="1:7" x14ac:dyDescent="0.25">
      <c r="A47" s="36">
        <v>32</v>
      </c>
      <c r="B47" s="34"/>
      <c r="C47" s="35"/>
      <c r="D47" s="35" t="s">
        <v>20</v>
      </c>
      <c r="E47" s="41">
        <v>15200</v>
      </c>
      <c r="F47" s="41">
        <f t="shared" si="1"/>
        <v>600</v>
      </c>
      <c r="G47" s="43">
        <v>15800</v>
      </c>
    </row>
    <row r="48" spans="1:7" x14ac:dyDescent="0.25">
      <c r="A48" s="134">
        <v>34</v>
      </c>
      <c r="B48" s="135"/>
      <c r="C48" s="136"/>
      <c r="D48" s="35" t="s">
        <v>61</v>
      </c>
      <c r="E48" s="41">
        <v>100</v>
      </c>
      <c r="F48" s="41">
        <f t="shared" si="1"/>
        <v>0</v>
      </c>
      <c r="G48" s="43">
        <v>100</v>
      </c>
    </row>
    <row r="49" spans="1:7" ht="25.5" x14ac:dyDescent="0.25">
      <c r="A49" s="137">
        <v>4</v>
      </c>
      <c r="B49" s="138"/>
      <c r="C49" s="139"/>
      <c r="D49" s="35" t="s">
        <v>11</v>
      </c>
      <c r="E49" s="41">
        <v>5296.34</v>
      </c>
      <c r="F49" s="41">
        <f t="shared" si="1"/>
        <v>2000</v>
      </c>
      <c r="G49" s="43">
        <v>7296.34</v>
      </c>
    </row>
    <row r="50" spans="1:7" ht="25.5" x14ac:dyDescent="0.25">
      <c r="A50" s="36">
        <v>42</v>
      </c>
      <c r="B50" s="37"/>
      <c r="C50" s="38"/>
      <c r="D50" s="35" t="s">
        <v>27</v>
      </c>
      <c r="E50" s="41">
        <v>5296.34</v>
      </c>
      <c r="F50" s="41">
        <f t="shared" si="1"/>
        <v>2000</v>
      </c>
      <c r="G50" s="43">
        <v>7296.34</v>
      </c>
    </row>
    <row r="51" spans="1:7" ht="15" customHeight="1" x14ac:dyDescent="0.25">
      <c r="A51" s="131" t="s">
        <v>118</v>
      </c>
      <c r="B51" s="132"/>
      <c r="C51" s="133"/>
      <c r="D51" s="33" t="s">
        <v>59</v>
      </c>
      <c r="E51" s="41">
        <v>4166.3599999999997</v>
      </c>
      <c r="F51" s="41">
        <f t="shared" si="1"/>
        <v>4500.0000000000009</v>
      </c>
      <c r="G51" s="43">
        <v>8666.36</v>
      </c>
    </row>
    <row r="52" spans="1:7" x14ac:dyDescent="0.25">
      <c r="A52" s="137">
        <v>3</v>
      </c>
      <c r="B52" s="138"/>
      <c r="C52" s="139"/>
      <c r="D52" s="35" t="s">
        <v>9</v>
      </c>
      <c r="E52" s="41">
        <v>4166.3599999999997</v>
      </c>
      <c r="F52" s="41">
        <f t="shared" si="1"/>
        <v>4500.0000000000009</v>
      </c>
      <c r="G52" s="43">
        <v>8666.36</v>
      </c>
    </row>
    <row r="53" spans="1:7" x14ac:dyDescent="0.25">
      <c r="A53" s="134">
        <v>32</v>
      </c>
      <c r="B53" s="135"/>
      <c r="C53" s="136"/>
      <c r="D53" s="35" t="s">
        <v>20</v>
      </c>
      <c r="E53" s="41">
        <v>4166.3599999999997</v>
      </c>
      <c r="F53" s="41">
        <f t="shared" si="1"/>
        <v>4500.0000000000009</v>
      </c>
      <c r="G53" s="43">
        <v>8666.36</v>
      </c>
    </row>
    <row r="54" spans="1:7" x14ac:dyDescent="0.25">
      <c r="A54" s="131" t="s">
        <v>119</v>
      </c>
      <c r="B54" s="132"/>
      <c r="C54" s="133"/>
      <c r="D54" s="33" t="s">
        <v>120</v>
      </c>
      <c r="E54" s="41">
        <v>12050</v>
      </c>
      <c r="F54" s="41">
        <f t="shared" si="1"/>
        <v>15263.900000000001</v>
      </c>
      <c r="G54" s="43">
        <v>27313.9</v>
      </c>
    </row>
    <row r="55" spans="1:7" x14ac:dyDescent="0.25">
      <c r="A55" s="137">
        <v>3</v>
      </c>
      <c r="B55" s="138"/>
      <c r="C55" s="139"/>
      <c r="D55" s="35" t="s">
        <v>9</v>
      </c>
      <c r="E55" s="41">
        <f>SUM(E56:E58)</f>
        <v>6950</v>
      </c>
      <c r="F55" s="41">
        <f t="shared" si="1"/>
        <v>4953.5200000000004</v>
      </c>
      <c r="G55" s="41">
        <f t="shared" ref="G55" si="10">SUM(G56:G58)</f>
        <v>11903.52</v>
      </c>
    </row>
    <row r="56" spans="1:7" x14ac:dyDescent="0.25">
      <c r="A56" s="134">
        <v>31</v>
      </c>
      <c r="B56" s="135"/>
      <c r="C56" s="136"/>
      <c r="D56" s="52" t="s">
        <v>10</v>
      </c>
      <c r="E56" s="41">
        <v>0</v>
      </c>
      <c r="F56" s="41">
        <f t="shared" si="1"/>
        <v>0</v>
      </c>
      <c r="G56" s="43">
        <v>0</v>
      </c>
    </row>
    <row r="57" spans="1:7" x14ac:dyDescent="0.25">
      <c r="A57" s="134">
        <v>32</v>
      </c>
      <c r="B57" s="135"/>
      <c r="C57" s="136"/>
      <c r="D57" s="35" t="s">
        <v>20</v>
      </c>
      <c r="E57" s="41">
        <v>6950</v>
      </c>
      <c r="F57" s="41">
        <f t="shared" si="1"/>
        <v>4953.5200000000004</v>
      </c>
      <c r="G57" s="43">
        <v>11903.52</v>
      </c>
    </row>
    <row r="58" spans="1:7" x14ac:dyDescent="0.25">
      <c r="A58" s="93">
        <v>34</v>
      </c>
      <c r="B58" s="94"/>
      <c r="C58" s="95"/>
      <c r="D58" s="92" t="s">
        <v>61</v>
      </c>
      <c r="E58" s="41">
        <v>0</v>
      </c>
      <c r="F58" s="41">
        <f t="shared" si="1"/>
        <v>0</v>
      </c>
      <c r="G58" s="43">
        <v>0</v>
      </c>
    </row>
    <row r="59" spans="1:7" ht="25.5" x14ac:dyDescent="0.25">
      <c r="A59" s="137">
        <v>4</v>
      </c>
      <c r="B59" s="138"/>
      <c r="C59" s="139"/>
      <c r="D59" s="35" t="s">
        <v>11</v>
      </c>
      <c r="E59" s="41">
        <v>5100</v>
      </c>
      <c r="F59" s="41">
        <f t="shared" si="1"/>
        <v>10310.379999999999</v>
      </c>
      <c r="G59" s="43">
        <v>15410.38</v>
      </c>
    </row>
    <row r="60" spans="1:7" ht="25.5" x14ac:dyDescent="0.25">
      <c r="A60" s="36">
        <v>42</v>
      </c>
      <c r="B60" s="37"/>
      <c r="C60" s="38"/>
      <c r="D60" s="35" t="s">
        <v>27</v>
      </c>
      <c r="E60" s="41">
        <v>5100</v>
      </c>
      <c r="F60" s="41">
        <f t="shared" si="1"/>
        <v>10310.379999999999</v>
      </c>
      <c r="G60" s="43">
        <v>15410.38</v>
      </c>
    </row>
    <row r="61" spans="1:7" x14ac:dyDescent="0.25">
      <c r="A61" s="131" t="s">
        <v>103</v>
      </c>
      <c r="B61" s="132"/>
      <c r="C61" s="133"/>
      <c r="D61" s="33" t="s">
        <v>104</v>
      </c>
      <c r="E61" s="41">
        <f>SUM(E62,E65)</f>
        <v>1531</v>
      </c>
      <c r="F61" s="41">
        <f t="shared" si="1"/>
        <v>1448.2199999999998</v>
      </c>
      <c r="G61" s="41">
        <f t="shared" ref="G61" si="11">SUM(G62,G65)</f>
        <v>2979.22</v>
      </c>
    </row>
    <row r="62" spans="1:7" x14ac:dyDescent="0.25">
      <c r="A62" s="137">
        <v>3</v>
      </c>
      <c r="B62" s="138"/>
      <c r="C62" s="139"/>
      <c r="D62" s="35" t="s">
        <v>9</v>
      </c>
      <c r="E62" s="41">
        <v>1000</v>
      </c>
      <c r="F62" s="41">
        <f t="shared" si="1"/>
        <v>1439.2199999999998</v>
      </c>
      <c r="G62" s="43">
        <v>2439.2199999999998</v>
      </c>
    </row>
    <row r="63" spans="1:7" x14ac:dyDescent="0.25">
      <c r="A63" s="134">
        <v>31</v>
      </c>
      <c r="B63" s="135"/>
      <c r="C63" s="136"/>
      <c r="D63" s="35" t="s">
        <v>10</v>
      </c>
      <c r="E63" s="41">
        <v>0</v>
      </c>
      <c r="F63" s="41">
        <f t="shared" si="1"/>
        <v>0</v>
      </c>
      <c r="G63" s="43">
        <v>0</v>
      </c>
    </row>
    <row r="64" spans="1:7" x14ac:dyDescent="0.25">
      <c r="A64" s="134">
        <v>32</v>
      </c>
      <c r="B64" s="135"/>
      <c r="C64" s="136"/>
      <c r="D64" s="35" t="s">
        <v>20</v>
      </c>
      <c r="E64" s="41">
        <v>1000</v>
      </c>
      <c r="F64" s="41">
        <f t="shared" si="1"/>
        <v>1439.2199999999998</v>
      </c>
      <c r="G64" s="43">
        <v>2439.2199999999998</v>
      </c>
    </row>
    <row r="65" spans="1:7" ht="25.5" x14ac:dyDescent="0.25">
      <c r="A65" s="137">
        <v>4</v>
      </c>
      <c r="B65" s="138"/>
      <c r="C65" s="139"/>
      <c r="D65" s="35" t="s">
        <v>11</v>
      </c>
      <c r="E65" s="41">
        <v>531</v>
      </c>
      <c r="F65" s="41">
        <f t="shared" si="1"/>
        <v>9</v>
      </c>
      <c r="G65" s="43">
        <v>540</v>
      </c>
    </row>
    <row r="66" spans="1:7" ht="25.5" x14ac:dyDescent="0.25">
      <c r="A66" s="36">
        <v>42</v>
      </c>
      <c r="B66" s="37"/>
      <c r="C66" s="38"/>
      <c r="D66" s="35" t="s">
        <v>27</v>
      </c>
      <c r="E66" s="41">
        <v>531</v>
      </c>
      <c r="F66" s="41">
        <f t="shared" si="1"/>
        <v>9</v>
      </c>
      <c r="G66" s="43">
        <v>540</v>
      </c>
    </row>
    <row r="67" spans="1:7" x14ac:dyDescent="0.25">
      <c r="A67" s="131" t="s">
        <v>121</v>
      </c>
      <c r="B67" s="132"/>
      <c r="C67" s="133"/>
      <c r="D67" s="33" t="s">
        <v>122</v>
      </c>
      <c r="E67" s="41">
        <v>3800</v>
      </c>
      <c r="F67" s="41">
        <f t="shared" si="1"/>
        <v>2700</v>
      </c>
      <c r="G67" s="43">
        <v>6500</v>
      </c>
    </row>
    <row r="68" spans="1:7" x14ac:dyDescent="0.25">
      <c r="A68" s="137">
        <v>3</v>
      </c>
      <c r="B68" s="138"/>
      <c r="C68" s="139"/>
      <c r="D68" s="35" t="s">
        <v>9</v>
      </c>
      <c r="E68" s="41">
        <f>SUM(E69:E70)</f>
        <v>3800</v>
      </c>
      <c r="F68" s="41">
        <f t="shared" si="1"/>
        <v>1300</v>
      </c>
      <c r="G68" s="41">
        <f t="shared" ref="G68" si="12">SUM(G69:G70)</f>
        <v>5100</v>
      </c>
    </row>
    <row r="69" spans="1:7" x14ac:dyDescent="0.25">
      <c r="A69" s="134">
        <v>32</v>
      </c>
      <c r="B69" s="135"/>
      <c r="C69" s="136"/>
      <c r="D69" s="35" t="s">
        <v>20</v>
      </c>
      <c r="E69" s="41">
        <v>1800</v>
      </c>
      <c r="F69" s="41">
        <f t="shared" si="1"/>
        <v>-200</v>
      </c>
      <c r="G69" s="43">
        <v>1600</v>
      </c>
    </row>
    <row r="70" spans="1:7" ht="25.5" x14ac:dyDescent="0.25">
      <c r="A70" s="93">
        <v>37</v>
      </c>
      <c r="B70" s="94"/>
      <c r="C70" s="95"/>
      <c r="D70" s="92" t="s">
        <v>127</v>
      </c>
      <c r="E70" s="41">
        <v>2000</v>
      </c>
      <c r="F70" s="41">
        <f t="shared" si="1"/>
        <v>1500</v>
      </c>
      <c r="G70" s="43">
        <v>3500</v>
      </c>
    </row>
    <row r="71" spans="1:7" x14ac:dyDescent="0.25">
      <c r="A71" s="131" t="s">
        <v>123</v>
      </c>
      <c r="B71" s="132"/>
      <c r="C71" s="133"/>
      <c r="D71" s="33" t="s">
        <v>124</v>
      </c>
      <c r="E71" s="41">
        <v>3300</v>
      </c>
      <c r="F71" s="41">
        <f t="shared" si="1"/>
        <v>7500</v>
      </c>
      <c r="G71" s="43">
        <v>10800</v>
      </c>
    </row>
    <row r="72" spans="1:7" x14ac:dyDescent="0.25">
      <c r="A72" s="137">
        <v>3</v>
      </c>
      <c r="B72" s="138"/>
      <c r="C72" s="139"/>
      <c r="D72" s="35" t="s">
        <v>9</v>
      </c>
      <c r="E72" s="41">
        <v>3300</v>
      </c>
      <c r="F72" s="41">
        <f t="shared" si="1"/>
        <v>7500</v>
      </c>
      <c r="G72" s="43">
        <v>10800</v>
      </c>
    </row>
    <row r="73" spans="1:7" x14ac:dyDescent="0.25">
      <c r="A73" s="134">
        <v>32</v>
      </c>
      <c r="B73" s="135"/>
      <c r="C73" s="136"/>
      <c r="D73" s="35" t="s">
        <v>20</v>
      </c>
      <c r="E73" s="41">
        <v>3300</v>
      </c>
      <c r="F73" s="41">
        <f t="shared" si="1"/>
        <v>7500</v>
      </c>
      <c r="G73" s="43">
        <v>10800</v>
      </c>
    </row>
    <row r="74" spans="1:7" ht="25.5" x14ac:dyDescent="0.25">
      <c r="A74" s="140" t="s">
        <v>125</v>
      </c>
      <c r="B74" s="141"/>
      <c r="C74" s="142"/>
      <c r="D74" s="32" t="s">
        <v>126</v>
      </c>
      <c r="E74" s="45">
        <v>0</v>
      </c>
      <c r="F74" s="45">
        <f t="shared" si="1"/>
        <v>0</v>
      </c>
      <c r="G74" s="47">
        <v>0</v>
      </c>
    </row>
    <row r="75" spans="1:7" x14ac:dyDescent="0.25">
      <c r="A75" s="131" t="s">
        <v>112</v>
      </c>
      <c r="B75" s="132"/>
      <c r="C75" s="133"/>
      <c r="D75" s="33" t="s">
        <v>113</v>
      </c>
      <c r="E75" s="41">
        <v>0</v>
      </c>
      <c r="F75" s="41">
        <f t="shared" si="1"/>
        <v>0</v>
      </c>
      <c r="G75" s="43">
        <v>0</v>
      </c>
    </row>
    <row r="76" spans="1:7" x14ac:dyDescent="0.25">
      <c r="A76" s="137">
        <v>3</v>
      </c>
      <c r="B76" s="138"/>
      <c r="C76" s="139"/>
      <c r="D76" s="35" t="s">
        <v>9</v>
      </c>
      <c r="E76" s="41">
        <v>0</v>
      </c>
      <c r="F76" s="41">
        <f t="shared" ref="F76:F129" si="13">(G76-E76)</f>
        <v>0</v>
      </c>
      <c r="G76" s="43">
        <v>0</v>
      </c>
    </row>
    <row r="77" spans="1:7" ht="25.5" x14ac:dyDescent="0.25">
      <c r="A77" s="36">
        <v>37</v>
      </c>
      <c r="B77" s="34"/>
      <c r="C77" s="35"/>
      <c r="D77" s="35" t="s">
        <v>127</v>
      </c>
      <c r="E77" s="41">
        <v>0</v>
      </c>
      <c r="F77" s="41">
        <f t="shared" si="13"/>
        <v>0</v>
      </c>
      <c r="G77" s="43">
        <v>0</v>
      </c>
    </row>
    <row r="78" spans="1:7" ht="15" customHeight="1" x14ac:dyDescent="0.25">
      <c r="A78" s="140" t="s">
        <v>149</v>
      </c>
      <c r="B78" s="141"/>
      <c r="C78" s="142"/>
      <c r="D78" s="56" t="s">
        <v>150</v>
      </c>
      <c r="E78" s="41">
        <v>0</v>
      </c>
      <c r="F78" s="45">
        <f t="shared" si="13"/>
        <v>0</v>
      </c>
      <c r="G78" s="41">
        <v>0</v>
      </c>
    </row>
    <row r="79" spans="1:7" x14ac:dyDescent="0.25">
      <c r="A79" s="131" t="s">
        <v>112</v>
      </c>
      <c r="B79" s="132"/>
      <c r="C79" s="133"/>
      <c r="D79" s="50" t="s">
        <v>113</v>
      </c>
      <c r="E79" s="41">
        <v>0</v>
      </c>
      <c r="F79" s="41">
        <f t="shared" si="13"/>
        <v>0</v>
      </c>
      <c r="G79" s="41">
        <v>0</v>
      </c>
    </row>
    <row r="80" spans="1:7" x14ac:dyDescent="0.25">
      <c r="A80" s="137">
        <v>3</v>
      </c>
      <c r="B80" s="138"/>
      <c r="C80" s="139"/>
      <c r="D80" s="52" t="s">
        <v>9</v>
      </c>
      <c r="E80" s="41">
        <v>0</v>
      </c>
      <c r="F80" s="41">
        <f t="shared" si="13"/>
        <v>0</v>
      </c>
      <c r="G80" s="41">
        <v>0</v>
      </c>
    </row>
    <row r="81" spans="1:7" x14ac:dyDescent="0.25">
      <c r="A81" s="53">
        <v>32</v>
      </c>
      <c r="B81" s="51"/>
      <c r="C81" s="52"/>
      <c r="D81" s="52" t="s">
        <v>20</v>
      </c>
      <c r="E81" s="41">
        <v>0</v>
      </c>
      <c r="F81" s="41">
        <f t="shared" si="13"/>
        <v>0</v>
      </c>
      <c r="G81" s="41">
        <v>0</v>
      </c>
    </row>
    <row r="82" spans="1:7" x14ac:dyDescent="0.25">
      <c r="A82" s="140" t="s">
        <v>128</v>
      </c>
      <c r="B82" s="141"/>
      <c r="C82" s="142"/>
      <c r="D82" s="32" t="s">
        <v>129</v>
      </c>
      <c r="E82" s="45">
        <v>730.02</v>
      </c>
      <c r="F82" s="45">
        <f t="shared" si="13"/>
        <v>0</v>
      </c>
      <c r="G82" s="47">
        <v>730.02</v>
      </c>
    </row>
    <row r="83" spans="1:7" ht="15" customHeight="1" x14ac:dyDescent="0.25">
      <c r="A83" s="131" t="s">
        <v>112</v>
      </c>
      <c r="B83" s="132"/>
      <c r="C83" s="133"/>
      <c r="D83" s="33" t="s">
        <v>113</v>
      </c>
      <c r="E83" s="41">
        <v>730.02</v>
      </c>
      <c r="F83" s="41">
        <f t="shared" si="13"/>
        <v>0</v>
      </c>
      <c r="G83" s="43">
        <v>730.02</v>
      </c>
    </row>
    <row r="84" spans="1:7" ht="15" customHeight="1" x14ac:dyDescent="0.25">
      <c r="A84" s="137">
        <v>3</v>
      </c>
      <c r="B84" s="138"/>
      <c r="C84" s="139"/>
      <c r="D84" s="35" t="s">
        <v>9</v>
      </c>
      <c r="E84" s="41">
        <v>730.02</v>
      </c>
      <c r="F84" s="41">
        <f t="shared" si="13"/>
        <v>0</v>
      </c>
      <c r="G84" s="43">
        <v>730.02</v>
      </c>
    </row>
    <row r="85" spans="1:7" ht="15" customHeight="1" x14ac:dyDescent="0.25">
      <c r="A85" s="36">
        <v>32</v>
      </c>
      <c r="B85" s="34"/>
      <c r="C85" s="35"/>
      <c r="D85" s="35" t="s">
        <v>20</v>
      </c>
      <c r="E85" s="41">
        <v>730.02</v>
      </c>
      <c r="F85" s="41">
        <f t="shared" si="13"/>
        <v>0</v>
      </c>
      <c r="G85" s="43">
        <v>730.02</v>
      </c>
    </row>
    <row r="86" spans="1:7" ht="30" customHeight="1" x14ac:dyDescent="0.25">
      <c r="A86" s="140" t="s">
        <v>130</v>
      </c>
      <c r="B86" s="141"/>
      <c r="C86" s="142"/>
      <c r="D86" s="32" t="s">
        <v>131</v>
      </c>
      <c r="E86" s="45">
        <v>0</v>
      </c>
      <c r="F86" s="45">
        <f t="shared" si="13"/>
        <v>0</v>
      </c>
      <c r="G86" s="47">
        <v>0</v>
      </c>
    </row>
    <row r="87" spans="1:7" ht="15" customHeight="1" x14ac:dyDescent="0.25">
      <c r="A87" s="131" t="s">
        <v>112</v>
      </c>
      <c r="B87" s="132"/>
      <c r="C87" s="133"/>
      <c r="D87" s="33" t="s">
        <v>113</v>
      </c>
      <c r="E87" s="41">
        <v>0</v>
      </c>
      <c r="F87" s="41">
        <f t="shared" si="13"/>
        <v>0</v>
      </c>
      <c r="G87" s="43">
        <v>0</v>
      </c>
    </row>
    <row r="88" spans="1:7" ht="15" customHeight="1" x14ac:dyDescent="0.25">
      <c r="A88" s="137">
        <v>3</v>
      </c>
      <c r="B88" s="138"/>
      <c r="C88" s="139"/>
      <c r="D88" s="35" t="s">
        <v>9</v>
      </c>
      <c r="E88" s="41">
        <v>0</v>
      </c>
      <c r="F88" s="41">
        <f t="shared" si="13"/>
        <v>0</v>
      </c>
      <c r="G88" s="43">
        <v>0</v>
      </c>
    </row>
    <row r="89" spans="1:7" ht="15" customHeight="1" x14ac:dyDescent="0.25">
      <c r="A89" s="36">
        <v>32</v>
      </c>
      <c r="B89" s="34"/>
      <c r="C89" s="35"/>
      <c r="D89" s="35" t="s">
        <v>20</v>
      </c>
      <c r="E89" s="41">
        <v>0</v>
      </c>
      <c r="F89" s="41">
        <f t="shared" si="13"/>
        <v>0</v>
      </c>
      <c r="G89" s="43">
        <v>0</v>
      </c>
    </row>
    <row r="90" spans="1:7" ht="27.75" customHeight="1" x14ac:dyDescent="0.25">
      <c r="A90" s="140" t="s">
        <v>132</v>
      </c>
      <c r="B90" s="141"/>
      <c r="C90" s="142"/>
      <c r="D90" s="32" t="s">
        <v>133</v>
      </c>
      <c r="E90" s="45">
        <v>544.5</v>
      </c>
      <c r="F90" s="45">
        <f t="shared" si="13"/>
        <v>22.5</v>
      </c>
      <c r="G90" s="47">
        <v>567</v>
      </c>
    </row>
    <row r="91" spans="1:7" ht="15" customHeight="1" x14ac:dyDescent="0.25">
      <c r="A91" s="131" t="s">
        <v>103</v>
      </c>
      <c r="B91" s="132"/>
      <c r="C91" s="133"/>
      <c r="D91" s="33" t="s">
        <v>104</v>
      </c>
      <c r="E91" s="41">
        <v>544.5</v>
      </c>
      <c r="F91" s="41">
        <f t="shared" si="13"/>
        <v>22.5</v>
      </c>
      <c r="G91" s="43">
        <v>567</v>
      </c>
    </row>
    <row r="92" spans="1:7" ht="15" customHeight="1" x14ac:dyDescent="0.25">
      <c r="A92" s="137">
        <v>3</v>
      </c>
      <c r="B92" s="138"/>
      <c r="C92" s="139"/>
      <c r="D92" s="35" t="s">
        <v>9</v>
      </c>
      <c r="E92" s="41">
        <v>544.5</v>
      </c>
      <c r="F92" s="41">
        <f t="shared" si="13"/>
        <v>22.5</v>
      </c>
      <c r="G92" s="43">
        <v>567</v>
      </c>
    </row>
    <row r="93" spans="1:7" ht="15" customHeight="1" x14ac:dyDescent="0.25">
      <c r="A93" s="36">
        <v>38</v>
      </c>
      <c r="B93" s="34"/>
      <c r="C93" s="35"/>
      <c r="D93" s="35" t="s">
        <v>62</v>
      </c>
      <c r="E93" s="41">
        <v>544.5</v>
      </c>
      <c r="F93" s="41">
        <f t="shared" si="13"/>
        <v>22.5</v>
      </c>
      <c r="G93" s="43">
        <v>567</v>
      </c>
    </row>
    <row r="94" spans="1:7" ht="15" customHeight="1" x14ac:dyDescent="0.25">
      <c r="A94" s="140" t="s">
        <v>163</v>
      </c>
      <c r="B94" s="141"/>
      <c r="C94" s="142"/>
      <c r="D94" s="104" t="s">
        <v>164</v>
      </c>
      <c r="E94" s="45">
        <f>E95</f>
        <v>10318.299999999999</v>
      </c>
      <c r="F94" s="45">
        <f t="shared" si="13"/>
        <v>0</v>
      </c>
      <c r="G94" s="47">
        <f>G95</f>
        <v>10318.299999999999</v>
      </c>
    </row>
    <row r="95" spans="1:7" ht="15" customHeight="1" x14ac:dyDescent="0.25">
      <c r="A95" s="140" t="s">
        <v>165</v>
      </c>
      <c r="B95" s="141"/>
      <c r="C95" s="142"/>
      <c r="D95" s="104" t="s">
        <v>166</v>
      </c>
      <c r="E95" s="41">
        <f>E96</f>
        <v>10318.299999999999</v>
      </c>
      <c r="F95" s="41">
        <f t="shared" si="13"/>
        <v>0</v>
      </c>
      <c r="G95" s="43">
        <f>G96</f>
        <v>10318.299999999999</v>
      </c>
    </row>
    <row r="96" spans="1:7" ht="15" customHeight="1" x14ac:dyDescent="0.25">
      <c r="A96" s="131" t="s">
        <v>112</v>
      </c>
      <c r="B96" s="132"/>
      <c r="C96" s="133"/>
      <c r="D96" s="103" t="s">
        <v>113</v>
      </c>
      <c r="E96" s="41">
        <f>E97</f>
        <v>10318.299999999999</v>
      </c>
      <c r="F96" s="41">
        <f t="shared" si="13"/>
        <v>0</v>
      </c>
      <c r="G96" s="43">
        <f>G97</f>
        <v>10318.299999999999</v>
      </c>
    </row>
    <row r="97" spans="1:7" ht="15" customHeight="1" x14ac:dyDescent="0.25">
      <c r="A97" s="99">
        <v>3</v>
      </c>
      <c r="B97" s="102"/>
      <c r="C97" s="103"/>
      <c r="D97" s="103" t="s">
        <v>9</v>
      </c>
      <c r="E97" s="41">
        <f>E98+E99</f>
        <v>10318.299999999999</v>
      </c>
      <c r="F97" s="41">
        <f t="shared" si="13"/>
        <v>0</v>
      </c>
      <c r="G97" s="41">
        <f t="shared" ref="G97" si="14">G98+G99</f>
        <v>10318.299999999999</v>
      </c>
    </row>
    <row r="98" spans="1:7" ht="15" customHeight="1" x14ac:dyDescent="0.25">
      <c r="A98" s="99">
        <v>31</v>
      </c>
      <c r="B98" s="102"/>
      <c r="C98" s="103"/>
      <c r="D98" s="103" t="s">
        <v>10</v>
      </c>
      <c r="E98" s="41">
        <v>9808.7999999999993</v>
      </c>
      <c r="F98" s="41">
        <f t="shared" si="13"/>
        <v>0</v>
      </c>
      <c r="G98" s="43">
        <v>9808.7999999999993</v>
      </c>
    </row>
    <row r="99" spans="1:7" ht="15" customHeight="1" x14ac:dyDescent="0.25">
      <c r="A99" s="99">
        <v>32</v>
      </c>
      <c r="B99" s="102"/>
      <c r="C99" s="103"/>
      <c r="D99" s="103" t="s">
        <v>20</v>
      </c>
      <c r="E99" s="41">
        <v>509.5</v>
      </c>
      <c r="F99" s="41">
        <f t="shared" si="13"/>
        <v>0</v>
      </c>
      <c r="G99" s="43">
        <v>509.5</v>
      </c>
    </row>
    <row r="100" spans="1:7" ht="25.5" customHeight="1" x14ac:dyDescent="0.25">
      <c r="A100" s="140" t="s">
        <v>134</v>
      </c>
      <c r="B100" s="141"/>
      <c r="C100" s="142"/>
      <c r="D100" s="32" t="s">
        <v>135</v>
      </c>
      <c r="E100" s="45">
        <f>SUM(E101,E116)</f>
        <v>13076.93</v>
      </c>
      <c r="F100" s="45">
        <f t="shared" si="13"/>
        <v>-13076.93</v>
      </c>
      <c r="G100" s="45">
        <f>SUM(G101,G116)</f>
        <v>0</v>
      </c>
    </row>
    <row r="101" spans="1:7" ht="30" customHeight="1" x14ac:dyDescent="0.25">
      <c r="A101" s="140" t="s">
        <v>136</v>
      </c>
      <c r="B101" s="141"/>
      <c r="C101" s="142"/>
      <c r="D101" s="32" t="s">
        <v>137</v>
      </c>
      <c r="E101" s="45">
        <v>0</v>
      </c>
      <c r="F101" s="45">
        <f t="shared" si="13"/>
        <v>0</v>
      </c>
      <c r="G101" s="47">
        <v>0</v>
      </c>
    </row>
    <row r="102" spans="1:7" ht="15" customHeight="1" x14ac:dyDescent="0.25">
      <c r="A102" s="131" t="s">
        <v>119</v>
      </c>
      <c r="B102" s="132"/>
      <c r="C102" s="133"/>
      <c r="D102" s="33" t="s">
        <v>120</v>
      </c>
      <c r="E102" s="41">
        <v>0</v>
      </c>
      <c r="F102" s="41">
        <f t="shared" si="13"/>
        <v>0</v>
      </c>
      <c r="G102" s="43">
        <v>0</v>
      </c>
    </row>
    <row r="103" spans="1:7" ht="23.25" customHeight="1" x14ac:dyDescent="0.25">
      <c r="A103" s="137">
        <v>4</v>
      </c>
      <c r="B103" s="138"/>
      <c r="C103" s="139"/>
      <c r="D103" s="35" t="s">
        <v>11</v>
      </c>
      <c r="E103" s="41">
        <v>0</v>
      </c>
      <c r="F103" s="41">
        <f t="shared" si="13"/>
        <v>0</v>
      </c>
      <c r="G103" s="43">
        <v>0</v>
      </c>
    </row>
    <row r="104" spans="1:7" ht="31.5" customHeight="1" x14ac:dyDescent="0.25">
      <c r="A104" s="36">
        <v>42</v>
      </c>
      <c r="B104" s="37"/>
      <c r="C104" s="38"/>
      <c r="D104" s="35" t="s">
        <v>27</v>
      </c>
      <c r="E104" s="41">
        <v>0</v>
      </c>
      <c r="F104" s="41">
        <f t="shared" si="13"/>
        <v>0</v>
      </c>
      <c r="G104" s="43">
        <v>0</v>
      </c>
    </row>
    <row r="105" spans="1:7" ht="31.5" customHeight="1" x14ac:dyDescent="0.25">
      <c r="A105" s="140" t="s">
        <v>151</v>
      </c>
      <c r="B105" s="141"/>
      <c r="C105" s="142"/>
      <c r="D105" s="52" t="s">
        <v>152</v>
      </c>
      <c r="E105" s="41">
        <v>0</v>
      </c>
      <c r="F105" s="45">
        <f t="shared" si="13"/>
        <v>0</v>
      </c>
      <c r="G105" s="43">
        <v>0</v>
      </c>
    </row>
    <row r="106" spans="1:7" ht="22.5" customHeight="1" x14ac:dyDescent="0.25">
      <c r="A106" s="131" t="s">
        <v>119</v>
      </c>
      <c r="B106" s="132"/>
      <c r="C106" s="133"/>
      <c r="D106" s="50" t="s">
        <v>120</v>
      </c>
      <c r="E106" s="41">
        <v>0</v>
      </c>
      <c r="F106" s="41">
        <f t="shared" si="13"/>
        <v>0</v>
      </c>
      <c r="G106" s="43">
        <v>0</v>
      </c>
    </row>
    <row r="107" spans="1:7" ht="21" customHeight="1" x14ac:dyDescent="0.25">
      <c r="A107" s="137">
        <v>3</v>
      </c>
      <c r="B107" s="138"/>
      <c r="C107" s="139"/>
      <c r="D107" s="52" t="s">
        <v>9</v>
      </c>
      <c r="E107" s="41">
        <v>0</v>
      </c>
      <c r="F107" s="41">
        <f t="shared" si="13"/>
        <v>0</v>
      </c>
      <c r="G107" s="43">
        <v>0</v>
      </c>
    </row>
    <row r="108" spans="1:7" ht="17.25" customHeight="1" x14ac:dyDescent="0.25">
      <c r="A108" s="53">
        <v>31</v>
      </c>
      <c r="B108" s="54"/>
      <c r="C108" s="55"/>
      <c r="D108" s="52" t="s">
        <v>10</v>
      </c>
      <c r="E108" s="41">
        <v>0</v>
      </c>
      <c r="F108" s="41">
        <f t="shared" si="13"/>
        <v>0</v>
      </c>
      <c r="G108" s="43">
        <v>0</v>
      </c>
    </row>
    <row r="109" spans="1:7" ht="30.75" customHeight="1" x14ac:dyDescent="0.25">
      <c r="A109" s="140" t="s">
        <v>153</v>
      </c>
      <c r="B109" s="141"/>
      <c r="C109" s="142"/>
      <c r="D109" s="56" t="s">
        <v>154</v>
      </c>
      <c r="E109" s="44">
        <f t="shared" ref="E109" si="15">SUM(E110,E113)</f>
        <v>0</v>
      </c>
      <c r="F109" s="45">
        <f t="shared" si="13"/>
        <v>0</v>
      </c>
      <c r="G109" s="44">
        <f>SUM(G110,G113)</f>
        <v>0</v>
      </c>
    </row>
    <row r="110" spans="1:7" ht="18.75" customHeight="1" x14ac:dyDescent="0.25">
      <c r="A110" s="131" t="s">
        <v>103</v>
      </c>
      <c r="B110" s="132"/>
      <c r="C110" s="133"/>
      <c r="D110" s="50" t="s">
        <v>104</v>
      </c>
      <c r="E110" s="41">
        <v>0</v>
      </c>
      <c r="F110" s="41">
        <f t="shared" si="13"/>
        <v>0</v>
      </c>
      <c r="G110" s="41">
        <v>0</v>
      </c>
    </row>
    <row r="111" spans="1:7" ht="28.5" customHeight="1" x14ac:dyDescent="0.25">
      <c r="A111" s="137">
        <v>4</v>
      </c>
      <c r="B111" s="138"/>
      <c r="C111" s="139"/>
      <c r="D111" s="52" t="s">
        <v>11</v>
      </c>
      <c r="E111" s="41">
        <v>0</v>
      </c>
      <c r="F111" s="41">
        <f t="shared" si="13"/>
        <v>0</v>
      </c>
      <c r="G111" s="41">
        <v>0</v>
      </c>
    </row>
    <row r="112" spans="1:7" ht="30.75" customHeight="1" x14ac:dyDescent="0.25">
      <c r="A112" s="53">
        <v>42</v>
      </c>
      <c r="B112" s="54"/>
      <c r="C112" s="55"/>
      <c r="D112" s="52" t="s">
        <v>27</v>
      </c>
      <c r="E112" s="41">
        <v>0</v>
      </c>
      <c r="F112" s="41">
        <f t="shared" si="13"/>
        <v>0</v>
      </c>
      <c r="G112" s="41">
        <v>0</v>
      </c>
    </row>
    <row r="113" spans="1:7" ht="16.5" customHeight="1" x14ac:dyDescent="0.25">
      <c r="A113" s="131" t="s">
        <v>140</v>
      </c>
      <c r="B113" s="132"/>
      <c r="C113" s="133"/>
      <c r="D113" s="50" t="s">
        <v>141</v>
      </c>
      <c r="E113" s="41">
        <v>0</v>
      </c>
      <c r="F113" s="41">
        <f t="shared" si="13"/>
        <v>0</v>
      </c>
      <c r="G113" s="41">
        <v>0</v>
      </c>
    </row>
    <row r="114" spans="1:7" ht="30.75" customHeight="1" x14ac:dyDescent="0.25">
      <c r="A114" s="137">
        <v>4</v>
      </c>
      <c r="B114" s="138"/>
      <c r="C114" s="139"/>
      <c r="D114" s="52" t="s">
        <v>11</v>
      </c>
      <c r="E114" s="41">
        <v>0</v>
      </c>
      <c r="F114" s="41">
        <f t="shared" si="13"/>
        <v>0</v>
      </c>
      <c r="G114" s="41">
        <v>0</v>
      </c>
    </row>
    <row r="115" spans="1:7" ht="30.75" customHeight="1" x14ac:dyDescent="0.25">
      <c r="A115" s="53">
        <v>42</v>
      </c>
      <c r="B115" s="54"/>
      <c r="C115" s="55"/>
      <c r="D115" s="52" t="s">
        <v>27</v>
      </c>
      <c r="E115" s="41">
        <v>0</v>
      </c>
      <c r="F115" s="41">
        <f t="shared" si="13"/>
        <v>0</v>
      </c>
      <c r="G115" s="41">
        <v>0</v>
      </c>
    </row>
    <row r="116" spans="1:7" ht="26.25" customHeight="1" x14ac:dyDescent="0.25">
      <c r="A116" s="140" t="s">
        <v>138</v>
      </c>
      <c r="B116" s="141"/>
      <c r="C116" s="142"/>
      <c r="D116" s="32" t="s">
        <v>139</v>
      </c>
      <c r="E116" s="45">
        <v>13076.93</v>
      </c>
      <c r="F116" s="45">
        <f t="shared" si="13"/>
        <v>-13076.93</v>
      </c>
      <c r="G116" s="47">
        <v>0</v>
      </c>
    </row>
    <row r="117" spans="1:7" ht="15" customHeight="1" x14ac:dyDescent="0.25">
      <c r="A117" s="131" t="s">
        <v>119</v>
      </c>
      <c r="B117" s="132"/>
      <c r="C117" s="133"/>
      <c r="D117" s="33" t="s">
        <v>120</v>
      </c>
      <c r="E117" s="41">
        <f>E120</f>
        <v>13076.93</v>
      </c>
      <c r="F117" s="41">
        <f t="shared" si="13"/>
        <v>-13076.93</v>
      </c>
      <c r="G117" s="43">
        <f>G120</f>
        <v>0</v>
      </c>
    </row>
    <row r="118" spans="1:7" ht="15" customHeight="1" x14ac:dyDescent="0.25">
      <c r="A118" s="137">
        <v>3</v>
      </c>
      <c r="B118" s="138"/>
      <c r="C118" s="139"/>
      <c r="D118" s="35" t="s">
        <v>9</v>
      </c>
      <c r="E118" s="41">
        <v>0</v>
      </c>
      <c r="F118" s="41">
        <f t="shared" si="13"/>
        <v>0</v>
      </c>
      <c r="G118" s="43">
        <v>0</v>
      </c>
    </row>
    <row r="119" spans="1:7" ht="15" customHeight="1" x14ac:dyDescent="0.25">
      <c r="A119" s="36">
        <v>32</v>
      </c>
      <c r="B119" s="34"/>
      <c r="C119" s="35"/>
      <c r="D119" s="35" t="s">
        <v>20</v>
      </c>
      <c r="E119" s="41">
        <v>0</v>
      </c>
      <c r="F119" s="41">
        <f t="shared" si="13"/>
        <v>0</v>
      </c>
      <c r="G119" s="43">
        <v>0</v>
      </c>
    </row>
    <row r="120" spans="1:7" ht="26.25" customHeight="1" x14ac:dyDescent="0.25">
      <c r="A120" s="137">
        <v>4</v>
      </c>
      <c r="B120" s="138"/>
      <c r="C120" s="139"/>
      <c r="D120" s="35" t="s">
        <v>11</v>
      </c>
      <c r="E120" s="41">
        <v>13076.93</v>
      </c>
      <c r="F120" s="41">
        <f t="shared" si="13"/>
        <v>-13076.93</v>
      </c>
      <c r="G120" s="43">
        <v>0</v>
      </c>
    </row>
    <row r="121" spans="1:7" ht="27.75" customHeight="1" x14ac:dyDescent="0.25">
      <c r="A121" s="36">
        <v>42</v>
      </c>
      <c r="B121" s="37"/>
      <c r="C121" s="38"/>
      <c r="D121" s="35" t="s">
        <v>27</v>
      </c>
      <c r="E121" s="41">
        <v>13076.93</v>
      </c>
      <c r="F121" s="41">
        <f t="shared" si="13"/>
        <v>-13076.93</v>
      </c>
      <c r="G121" s="43">
        <v>0</v>
      </c>
    </row>
    <row r="122" spans="1:7" ht="15" customHeight="1" x14ac:dyDescent="0.25">
      <c r="A122" s="131" t="s">
        <v>103</v>
      </c>
      <c r="B122" s="132"/>
      <c r="C122" s="133"/>
      <c r="D122" s="33" t="s">
        <v>104</v>
      </c>
      <c r="E122" s="41">
        <v>0</v>
      </c>
      <c r="F122" s="41">
        <f t="shared" si="13"/>
        <v>0</v>
      </c>
      <c r="G122" s="43">
        <v>0</v>
      </c>
    </row>
    <row r="123" spans="1:7" ht="15" customHeight="1" x14ac:dyDescent="0.25">
      <c r="A123" s="137">
        <v>3</v>
      </c>
      <c r="B123" s="138"/>
      <c r="C123" s="139"/>
      <c r="D123" s="35" t="s">
        <v>9</v>
      </c>
      <c r="E123" s="41">
        <v>0</v>
      </c>
      <c r="F123" s="41">
        <f t="shared" si="13"/>
        <v>0</v>
      </c>
      <c r="G123" s="43">
        <v>0</v>
      </c>
    </row>
    <row r="124" spans="1:7" ht="15" customHeight="1" x14ac:dyDescent="0.25">
      <c r="A124" s="36">
        <v>32</v>
      </c>
      <c r="B124" s="34"/>
      <c r="C124" s="35"/>
      <c r="D124" s="35" t="s">
        <v>20</v>
      </c>
      <c r="E124" s="41">
        <v>0</v>
      </c>
      <c r="F124" s="41">
        <f t="shared" si="13"/>
        <v>0</v>
      </c>
      <c r="G124" s="43">
        <v>0</v>
      </c>
    </row>
    <row r="125" spans="1:7" ht="15" customHeight="1" x14ac:dyDescent="0.25">
      <c r="A125" s="131" t="s">
        <v>140</v>
      </c>
      <c r="B125" s="132"/>
      <c r="C125" s="133"/>
      <c r="D125" s="33" t="s">
        <v>141</v>
      </c>
      <c r="E125" s="41">
        <v>0</v>
      </c>
      <c r="F125" s="41">
        <f t="shared" si="13"/>
        <v>0</v>
      </c>
      <c r="G125" s="43">
        <v>0</v>
      </c>
    </row>
    <row r="126" spans="1:7" ht="15" customHeight="1" x14ac:dyDescent="0.25">
      <c r="A126" s="137">
        <v>3</v>
      </c>
      <c r="B126" s="138"/>
      <c r="C126" s="139"/>
      <c r="D126" s="35" t="s">
        <v>9</v>
      </c>
      <c r="E126" s="41">
        <v>0</v>
      </c>
      <c r="F126" s="41">
        <f t="shared" si="13"/>
        <v>0</v>
      </c>
      <c r="G126" s="43">
        <v>0</v>
      </c>
    </row>
    <row r="127" spans="1:7" ht="15" customHeight="1" x14ac:dyDescent="0.25">
      <c r="A127" s="36">
        <v>32</v>
      </c>
      <c r="B127" s="34"/>
      <c r="C127" s="35"/>
      <c r="D127" s="35" t="s">
        <v>20</v>
      </c>
      <c r="E127" s="41">
        <v>0</v>
      </c>
      <c r="F127" s="41">
        <f t="shared" si="13"/>
        <v>0</v>
      </c>
      <c r="G127" s="43">
        <v>0</v>
      </c>
    </row>
    <row r="128" spans="1:7" ht="15" customHeight="1" x14ac:dyDescent="0.25">
      <c r="A128" s="36"/>
      <c r="B128" s="34"/>
      <c r="C128" s="35"/>
      <c r="D128" s="35"/>
      <c r="E128" s="41"/>
      <c r="F128" s="41">
        <f t="shared" si="13"/>
        <v>0</v>
      </c>
      <c r="G128" s="43"/>
    </row>
    <row r="129" spans="1:7" ht="15" customHeight="1" x14ac:dyDescent="0.25">
      <c r="A129" s="134" t="s">
        <v>142</v>
      </c>
      <c r="B129" s="146"/>
      <c r="C129" s="35"/>
      <c r="D129" s="35"/>
      <c r="E129" s="45">
        <f>SUM(E6,E35,E94,E100)</f>
        <v>1874322.2600000002</v>
      </c>
      <c r="F129" s="45">
        <f t="shared" si="13"/>
        <v>-121809.60000000009</v>
      </c>
      <c r="G129" s="45">
        <f t="shared" ref="G129" si="16">SUM(G6,G35,G94,G100)</f>
        <v>1752512.6600000001</v>
      </c>
    </row>
  </sheetData>
  <mergeCells count="100">
    <mergeCell ref="A126:C126"/>
    <mergeCell ref="A129:B129"/>
    <mergeCell ref="A118:C118"/>
    <mergeCell ref="A120:C120"/>
    <mergeCell ref="A122:C122"/>
    <mergeCell ref="A123:C123"/>
    <mergeCell ref="A125:C125"/>
    <mergeCell ref="A117:C117"/>
    <mergeCell ref="A90:C90"/>
    <mergeCell ref="A91:C91"/>
    <mergeCell ref="A92:C92"/>
    <mergeCell ref="A100:C100"/>
    <mergeCell ref="A101:C101"/>
    <mergeCell ref="A105:C105"/>
    <mergeCell ref="A106:C106"/>
    <mergeCell ref="A107:C107"/>
    <mergeCell ref="A109:C109"/>
    <mergeCell ref="A110:C110"/>
    <mergeCell ref="A111:C111"/>
    <mergeCell ref="A113:C113"/>
    <mergeCell ref="A114:C114"/>
    <mergeCell ref="A87:C87"/>
    <mergeCell ref="A88:C88"/>
    <mergeCell ref="A102:C102"/>
    <mergeCell ref="A103:C103"/>
    <mergeCell ref="A116:C116"/>
    <mergeCell ref="A94:C94"/>
    <mergeCell ref="A95:C95"/>
    <mergeCell ref="A96:C96"/>
    <mergeCell ref="A74:C74"/>
    <mergeCell ref="A75:C75"/>
    <mergeCell ref="A76:C76"/>
    <mergeCell ref="A84:C84"/>
    <mergeCell ref="A86:C86"/>
    <mergeCell ref="A83:C83"/>
    <mergeCell ref="A82:C82"/>
    <mergeCell ref="A78:C78"/>
    <mergeCell ref="A79:C79"/>
    <mergeCell ref="A80:C80"/>
    <mergeCell ref="A45:C45"/>
    <mergeCell ref="A48:C48"/>
    <mergeCell ref="A49:C49"/>
    <mergeCell ref="A55:C55"/>
    <mergeCell ref="A59:C59"/>
    <mergeCell ref="A51:C51"/>
    <mergeCell ref="A52:C52"/>
    <mergeCell ref="A53:C53"/>
    <mergeCell ref="A54:C54"/>
    <mergeCell ref="A57:C57"/>
    <mergeCell ref="A56:C56"/>
    <mergeCell ref="A43:C43"/>
    <mergeCell ref="A44:C44"/>
    <mergeCell ref="A35:C35"/>
    <mergeCell ref="A36:C36"/>
    <mergeCell ref="A37:C37"/>
    <mergeCell ref="A38:C38"/>
    <mergeCell ref="A39:C39"/>
    <mergeCell ref="A40:C40"/>
    <mergeCell ref="A29:C29"/>
    <mergeCell ref="A31:C31"/>
    <mergeCell ref="A32:C32"/>
    <mergeCell ref="A34:C34"/>
    <mergeCell ref="A25:C25"/>
    <mergeCell ref="A33:C33"/>
    <mergeCell ref="A28:C28"/>
    <mergeCell ref="A30:C30"/>
    <mergeCell ref="A27:C27"/>
    <mergeCell ref="A21:C21"/>
    <mergeCell ref="A22:C22"/>
    <mergeCell ref="A23:C23"/>
    <mergeCell ref="A24:C24"/>
    <mergeCell ref="A26:C26"/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20:C20"/>
    <mergeCell ref="A12:C12"/>
    <mergeCell ref="A16:C16"/>
    <mergeCell ref="A19:C19"/>
    <mergeCell ref="A17:C17"/>
    <mergeCell ref="A18:C18"/>
    <mergeCell ref="A13:C13"/>
    <mergeCell ref="A15:C15"/>
    <mergeCell ref="A61:C61"/>
    <mergeCell ref="A69:C69"/>
    <mergeCell ref="A71:C71"/>
    <mergeCell ref="A72:C72"/>
    <mergeCell ref="A73:C73"/>
    <mergeCell ref="A62:C62"/>
    <mergeCell ref="A63:C63"/>
    <mergeCell ref="A64:C64"/>
    <mergeCell ref="A65:C65"/>
    <mergeCell ref="A67:C67"/>
    <mergeCell ref="A68:C68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2025-07-17T07:35:53Z</cp:lastPrinted>
  <dcterms:created xsi:type="dcterms:W3CDTF">2022-08-12T12:51:27Z</dcterms:created>
  <dcterms:modified xsi:type="dcterms:W3CDTF">2025-07-17T07:36:05Z</dcterms:modified>
</cp:coreProperties>
</file>