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8A028E80-3154-4D09-BCB1-EF6D9B26EE05}" xr6:coauthVersionLast="37" xr6:coauthVersionMax="37" xr10:uidLastSave="{00000000-0000-0000-0000-000000000000}"/>
  <bookViews>
    <workbookView xWindow="0" yWindow="0" windowWidth="25200" windowHeight="11175" activeTab="4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Titles" localSheetId="6">'POSEBNI DIO'!$6:$7</definedName>
    <definedName name="_xlnm.Print_Area" localSheetId="1">' Račun prihoda i rashoda'!$B$1:$M$129</definedName>
    <definedName name="_xlnm.Print_Area" localSheetId="6">'POSEBNI DIO'!$B$1:$I$235</definedName>
    <definedName name="_xlnm.Print_Area" localSheetId="0">SAŽETAK!$B$2:$L$42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3" l="1"/>
  <c r="I10" i="3"/>
  <c r="J10" i="3"/>
  <c r="G10" i="3"/>
  <c r="G29" i="3"/>
  <c r="H11" i="3"/>
  <c r="I11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91" i="3"/>
  <c r="H91" i="3"/>
  <c r="I90" i="3"/>
  <c r="H90" i="3"/>
  <c r="I89" i="3"/>
  <c r="H89" i="3"/>
  <c r="I88" i="3"/>
  <c r="H88" i="3"/>
  <c r="I87" i="3"/>
  <c r="H87" i="3"/>
  <c r="I86" i="3"/>
  <c r="H86" i="3"/>
  <c r="I94" i="3"/>
  <c r="H94" i="3"/>
  <c r="I96" i="3"/>
  <c r="H96" i="3"/>
  <c r="I97" i="3"/>
  <c r="H97" i="3"/>
  <c r="I100" i="3"/>
  <c r="H100" i="3"/>
  <c r="I103" i="3"/>
  <c r="H103" i="3"/>
  <c r="I109" i="3" l="1"/>
  <c r="H109" i="3"/>
  <c r="I111" i="3"/>
  <c r="H111" i="3"/>
  <c r="I116" i="3"/>
  <c r="H116" i="3"/>
  <c r="I119" i="3"/>
  <c r="H119" i="3"/>
  <c r="I120" i="3"/>
  <c r="H120" i="3"/>
  <c r="I72" i="3"/>
  <c r="H72" i="3"/>
  <c r="I71" i="3"/>
  <c r="H71" i="3"/>
  <c r="I70" i="3"/>
  <c r="H70" i="3"/>
  <c r="I69" i="3"/>
  <c r="H69" i="3"/>
  <c r="I68" i="3"/>
  <c r="H68" i="3"/>
  <c r="I67" i="3"/>
  <c r="H67" i="3"/>
  <c r="I65" i="3"/>
  <c r="H65" i="3"/>
  <c r="I64" i="3"/>
  <c r="H64" i="3"/>
  <c r="I63" i="3"/>
  <c r="H63" i="3"/>
  <c r="I62" i="3"/>
  <c r="H62" i="3"/>
  <c r="I58" i="3"/>
  <c r="H58" i="3"/>
  <c r="I56" i="3"/>
  <c r="I53" i="3"/>
  <c r="I52" i="3"/>
  <c r="H56" i="3"/>
  <c r="H52" i="3"/>
  <c r="H53" i="3"/>
  <c r="I31" i="3" l="1"/>
  <c r="I14" i="3"/>
  <c r="H14" i="3"/>
  <c r="I224" i="7" l="1"/>
  <c r="I225" i="7"/>
  <c r="I226" i="7"/>
  <c r="I227" i="7"/>
  <c r="I228" i="7"/>
  <c r="I229" i="7"/>
  <c r="I230" i="7"/>
  <c r="I231" i="7"/>
  <c r="I232" i="7"/>
  <c r="I233" i="7"/>
  <c r="G229" i="7"/>
  <c r="F229" i="7"/>
  <c r="H223" i="7"/>
  <c r="G223" i="7"/>
  <c r="F223" i="7"/>
  <c r="G217" i="7"/>
  <c r="H217" i="7"/>
  <c r="F217" i="7"/>
  <c r="I217" i="7"/>
  <c r="I218" i="7"/>
  <c r="F204" i="7"/>
  <c r="F203" i="7" s="1"/>
  <c r="F202" i="7" s="1"/>
  <c r="F88" i="7"/>
  <c r="I13" i="6"/>
  <c r="J13" i="6"/>
  <c r="K10" i="6"/>
  <c r="L10" i="6"/>
  <c r="H10" i="6"/>
  <c r="G103" i="7" l="1"/>
  <c r="H103" i="7"/>
  <c r="H138" i="7" l="1"/>
  <c r="H209" i="7"/>
  <c r="H208" i="7" s="1"/>
  <c r="H126" i="7" l="1"/>
  <c r="G138" i="7"/>
  <c r="I158" i="7"/>
  <c r="H157" i="7"/>
  <c r="G157" i="7"/>
  <c r="H159" i="7"/>
  <c r="H166" i="7"/>
  <c r="H173" i="7"/>
  <c r="I173" i="7" s="1"/>
  <c r="G173" i="7"/>
  <c r="H176" i="7"/>
  <c r="G176" i="7"/>
  <c r="H180" i="7"/>
  <c r="G180" i="7"/>
  <c r="I180" i="7" s="1"/>
  <c r="I181" i="7"/>
  <c r="I177" i="7"/>
  <c r="I175" i="7"/>
  <c r="I174" i="7"/>
  <c r="I154" i="7"/>
  <c r="H132" i="7"/>
  <c r="G132" i="7"/>
  <c r="I136" i="7"/>
  <c r="H124" i="7"/>
  <c r="G124" i="7"/>
  <c r="I125" i="7"/>
  <c r="F219" i="7"/>
  <c r="H219" i="7"/>
  <c r="G219" i="7"/>
  <c r="F222" i="7"/>
  <c r="H222" i="7"/>
  <c r="G222" i="7"/>
  <c r="F228" i="7"/>
  <c r="H229" i="7"/>
  <c r="H228" i="7" s="1"/>
  <c r="G228" i="7"/>
  <c r="I221" i="7"/>
  <c r="H204" i="7"/>
  <c r="G204" i="7"/>
  <c r="G203" i="7" s="1"/>
  <c r="G202" i="7" s="1"/>
  <c r="I205" i="7"/>
  <c r="H89" i="7"/>
  <c r="H88" i="7" s="1"/>
  <c r="G89" i="7"/>
  <c r="G88" i="7" s="1"/>
  <c r="I90" i="7"/>
  <c r="F71" i="7"/>
  <c r="F70" i="7" s="1"/>
  <c r="H71" i="7"/>
  <c r="H70" i="7" s="1"/>
  <c r="G71" i="7"/>
  <c r="G70" i="7" s="1"/>
  <c r="F64" i="7"/>
  <c r="F62" i="7"/>
  <c r="F60" i="7"/>
  <c r="H64" i="7"/>
  <c r="G64" i="7"/>
  <c r="H62" i="7"/>
  <c r="G62" i="7"/>
  <c r="H60" i="7"/>
  <c r="G60" i="7"/>
  <c r="I61" i="7"/>
  <c r="I63" i="7"/>
  <c r="I65" i="7"/>
  <c r="I58" i="7"/>
  <c r="I45" i="7"/>
  <c r="I37" i="7"/>
  <c r="I33" i="7"/>
  <c r="G172" i="7" l="1"/>
  <c r="I157" i="7"/>
  <c r="H137" i="7"/>
  <c r="H172" i="7"/>
  <c r="I124" i="7"/>
  <c r="I204" i="7"/>
  <c r="F59" i="7"/>
  <c r="H203" i="7"/>
  <c r="I89" i="7"/>
  <c r="I88" i="7"/>
  <c r="I64" i="7"/>
  <c r="I60" i="7"/>
  <c r="H59" i="7"/>
  <c r="G59" i="7"/>
  <c r="I62" i="7"/>
  <c r="J32" i="1"/>
  <c r="I29" i="1"/>
  <c r="H29" i="1"/>
  <c r="G29" i="1"/>
  <c r="H21" i="1"/>
  <c r="G21" i="1"/>
  <c r="I32" i="1"/>
  <c r="H32" i="1"/>
  <c r="I203" i="7" l="1"/>
  <c r="H202" i="7"/>
  <c r="I202" i="7" s="1"/>
  <c r="I59" i="7"/>
  <c r="G22" i="5"/>
  <c r="L20" i="1"/>
  <c r="K20" i="1"/>
  <c r="K19" i="1"/>
  <c r="K30" i="1" l="1"/>
  <c r="L30" i="1"/>
  <c r="L32" i="1" s="1"/>
  <c r="L28" i="1"/>
  <c r="L27" i="1"/>
  <c r="L19" i="1"/>
  <c r="L16" i="1"/>
  <c r="K16" i="1"/>
  <c r="J21" i="1"/>
  <c r="K21" i="1" s="1"/>
  <c r="I21" i="1"/>
  <c r="L21" i="1" l="1"/>
  <c r="H216" i="7"/>
  <c r="H215" i="7" s="1"/>
  <c r="H207" i="7"/>
  <c r="H206" i="7" s="1"/>
  <c r="H200" i="7"/>
  <c r="H199" i="7" s="1"/>
  <c r="H198" i="7" s="1"/>
  <c r="H196" i="7"/>
  <c r="H195" i="7" s="1"/>
  <c r="H194" i="7" s="1"/>
  <c r="H192" i="7"/>
  <c r="H191" i="7" s="1"/>
  <c r="H190" i="7" s="1"/>
  <c r="H188" i="7"/>
  <c r="H187" i="7" s="1"/>
  <c r="H186" i="7" s="1"/>
  <c r="H183" i="7"/>
  <c r="H182" i="7" s="1"/>
  <c r="H170" i="7"/>
  <c r="H131" i="7"/>
  <c r="H100" i="7"/>
  <c r="H94" i="7"/>
  <c r="H93" i="7" s="1"/>
  <c r="H92" i="7" s="1"/>
  <c r="H86" i="7"/>
  <c r="H84" i="7"/>
  <c r="H79" i="7"/>
  <c r="H75" i="7"/>
  <c r="H68" i="7"/>
  <c r="H67" i="7" s="1"/>
  <c r="H57" i="7"/>
  <c r="H55" i="7"/>
  <c r="H49" i="7"/>
  <c r="H24" i="7"/>
  <c r="H9" i="7"/>
  <c r="H99" i="7" l="1"/>
  <c r="H83" i="7"/>
  <c r="H82" i="7" s="1"/>
  <c r="H74" i="7"/>
  <c r="H73" i="7" s="1"/>
  <c r="H54" i="7"/>
  <c r="H53" i="7" s="1"/>
  <c r="H165" i="7"/>
  <c r="H66" i="7"/>
  <c r="H23" i="7"/>
  <c r="H22" i="7" s="1"/>
  <c r="H214" i="7"/>
  <c r="H21" i="7" l="1"/>
  <c r="H98" i="7"/>
  <c r="H91" i="7" s="1"/>
  <c r="H8" i="10"/>
  <c r="H9" i="10"/>
  <c r="H13" i="10"/>
  <c r="H17" i="10"/>
  <c r="H18" i="10"/>
  <c r="H22" i="10"/>
  <c r="F17" i="5"/>
  <c r="F43" i="5"/>
  <c r="F41" i="5"/>
  <c r="F37" i="5"/>
  <c r="F33" i="5"/>
  <c r="F31" i="5"/>
  <c r="F27" i="5"/>
  <c r="L58" i="3"/>
  <c r="L62" i="3"/>
  <c r="L63" i="3"/>
  <c r="L64" i="3"/>
  <c r="L65" i="3"/>
  <c r="L67" i="3"/>
  <c r="L68" i="3"/>
  <c r="L69" i="3"/>
  <c r="L70" i="3"/>
  <c r="L71" i="3"/>
  <c r="L72" i="3"/>
  <c r="L74" i="3"/>
  <c r="L75" i="3"/>
  <c r="L76" i="3"/>
  <c r="L77" i="3"/>
  <c r="L78" i="3"/>
  <c r="L79" i="3"/>
  <c r="L80" i="3"/>
  <c r="L81" i="3"/>
  <c r="L82" i="3"/>
  <c r="L84" i="3"/>
  <c r="L86" i="3"/>
  <c r="L87" i="3"/>
  <c r="L88" i="3"/>
  <c r="L89" i="3"/>
  <c r="L90" i="3"/>
  <c r="L91" i="3"/>
  <c r="L94" i="3"/>
  <c r="L96" i="3"/>
  <c r="L97" i="3"/>
  <c r="L100" i="3"/>
  <c r="L103" i="3"/>
  <c r="L107" i="3"/>
  <c r="L108" i="3"/>
  <c r="L109" i="3"/>
  <c r="L111" i="3"/>
  <c r="L113" i="3"/>
  <c r="L116" i="3"/>
  <c r="L119" i="3"/>
  <c r="L120" i="3"/>
  <c r="L56" i="3"/>
  <c r="L52" i="3"/>
  <c r="L53" i="3"/>
  <c r="K52" i="3"/>
  <c r="K54" i="3"/>
  <c r="K56" i="3"/>
  <c r="K58" i="3"/>
  <c r="K59" i="3"/>
  <c r="K62" i="3"/>
  <c r="K63" i="3"/>
  <c r="K64" i="3"/>
  <c r="K65" i="3"/>
  <c r="K67" i="3"/>
  <c r="K68" i="3"/>
  <c r="K69" i="3"/>
  <c r="K70" i="3"/>
  <c r="K71" i="3"/>
  <c r="K72" i="3"/>
  <c r="K74" i="3"/>
  <c r="K75" i="3"/>
  <c r="K76" i="3"/>
  <c r="K77" i="3"/>
  <c r="K78" i="3"/>
  <c r="K79" i="3"/>
  <c r="K80" i="3"/>
  <c r="K81" i="3"/>
  <c r="K82" i="3"/>
  <c r="K86" i="3"/>
  <c r="K87" i="3"/>
  <c r="K89" i="3"/>
  <c r="K90" i="3"/>
  <c r="K91" i="3"/>
  <c r="K94" i="3"/>
  <c r="K96" i="3"/>
  <c r="K97" i="3"/>
  <c r="K100" i="3"/>
  <c r="K108" i="3"/>
  <c r="K109" i="3"/>
  <c r="K111" i="3"/>
  <c r="K113" i="3"/>
  <c r="L14" i="3"/>
  <c r="L15" i="3"/>
  <c r="L17" i="3"/>
  <c r="L18" i="3"/>
  <c r="L21" i="3"/>
  <c r="L24" i="3"/>
  <c r="L26" i="3"/>
  <c r="L27" i="3"/>
  <c r="L30" i="3"/>
  <c r="L31" i="3"/>
  <c r="L40" i="3"/>
  <c r="L43" i="3"/>
  <c r="K14" i="3"/>
  <c r="K15" i="3"/>
  <c r="K17" i="3"/>
  <c r="K18" i="3"/>
  <c r="K21" i="3"/>
  <c r="K24" i="3"/>
  <c r="K26" i="3"/>
  <c r="K30" i="3"/>
  <c r="K43" i="3"/>
  <c r="H234" i="7" l="1"/>
  <c r="I25" i="3"/>
  <c r="I23" i="3"/>
  <c r="I22" i="3" s="1"/>
  <c r="I20" i="3"/>
  <c r="I16" i="3"/>
  <c r="I13" i="3"/>
  <c r="I39" i="3"/>
  <c r="I38" i="3" s="1"/>
  <c r="I37" i="3" s="1"/>
  <c r="J39" i="3"/>
  <c r="H39" i="3"/>
  <c r="H38" i="3" s="1"/>
  <c r="H37" i="3" s="1"/>
  <c r="G39" i="3"/>
  <c r="G38" i="3" s="1"/>
  <c r="G37" i="3" s="1"/>
  <c r="J38" i="3" l="1"/>
  <c r="L39" i="3"/>
  <c r="I19" i="3"/>
  <c r="C13" i="5"/>
  <c r="C11" i="5"/>
  <c r="C7" i="5"/>
  <c r="J42" i="3"/>
  <c r="J41" i="3" s="1"/>
  <c r="I42" i="3"/>
  <c r="H42" i="3"/>
  <c r="H41" i="3" s="1"/>
  <c r="G42" i="3"/>
  <c r="I41" i="3"/>
  <c r="K42" i="3" l="1"/>
  <c r="L41" i="3"/>
  <c r="L42" i="3"/>
  <c r="G41" i="3"/>
  <c r="K41" i="3" s="1"/>
  <c r="J37" i="3"/>
  <c r="L37" i="3" s="1"/>
  <c r="L38" i="3"/>
  <c r="G32" i="1"/>
  <c r="J29" i="1"/>
  <c r="L29" i="1" s="1"/>
  <c r="H18" i="1"/>
  <c r="H22" i="1" s="1"/>
  <c r="H33" i="1" s="1"/>
  <c r="I18" i="1"/>
  <c r="I22" i="1" s="1"/>
  <c r="I33" i="1" s="1"/>
  <c r="J18" i="1"/>
  <c r="G18" i="1"/>
  <c r="G22" i="1" s="1"/>
  <c r="J22" i="1" l="1"/>
  <c r="K18" i="1"/>
  <c r="L18" i="1"/>
  <c r="K31" i="1"/>
  <c r="K32" i="1" s="1"/>
  <c r="G33" i="1"/>
  <c r="D43" i="5"/>
  <c r="D41" i="5"/>
  <c r="D37" i="5"/>
  <c r="D33" i="5"/>
  <c r="D31" i="5"/>
  <c r="D27" i="5"/>
  <c r="J33" i="1" l="1"/>
  <c r="L33" i="1" s="1"/>
  <c r="K22" i="1"/>
  <c r="L22" i="1"/>
  <c r="I115" i="3"/>
  <c r="J115" i="3"/>
  <c r="J114" i="3" s="1"/>
  <c r="I112" i="3"/>
  <c r="J112" i="3"/>
  <c r="I110" i="3"/>
  <c r="J110" i="3"/>
  <c r="L110" i="3" s="1"/>
  <c r="I106" i="3"/>
  <c r="J106" i="3"/>
  <c r="L106" i="3" s="1"/>
  <c r="I102" i="3"/>
  <c r="I101" i="3" s="1"/>
  <c r="J102" i="3"/>
  <c r="I99" i="3"/>
  <c r="I98" i="3" s="1"/>
  <c r="J99" i="3"/>
  <c r="I93" i="3"/>
  <c r="J93" i="3"/>
  <c r="I95" i="3"/>
  <c r="J95" i="3"/>
  <c r="I85" i="3"/>
  <c r="J85" i="3"/>
  <c r="I83" i="3"/>
  <c r="J83" i="3"/>
  <c r="L83" i="3" s="1"/>
  <c r="I73" i="3"/>
  <c r="J73" i="3"/>
  <c r="I66" i="3"/>
  <c r="J66" i="3"/>
  <c r="I61" i="3"/>
  <c r="J61" i="3"/>
  <c r="I57" i="3"/>
  <c r="J57" i="3"/>
  <c r="I55" i="3"/>
  <c r="J55" i="3"/>
  <c r="I51" i="3"/>
  <c r="J51" i="3"/>
  <c r="J20" i="3"/>
  <c r="J13" i="3"/>
  <c r="L13" i="3" s="1"/>
  <c r="I35" i="3"/>
  <c r="I34" i="3" s="1"/>
  <c r="I33" i="3" s="1"/>
  <c r="J35" i="3"/>
  <c r="J34" i="3" s="1"/>
  <c r="J33" i="3" s="1"/>
  <c r="I29" i="3"/>
  <c r="I28" i="3" s="1"/>
  <c r="J29" i="3"/>
  <c r="H25" i="3"/>
  <c r="G25" i="3"/>
  <c r="J25" i="3"/>
  <c r="L25" i="3" s="1"/>
  <c r="G35" i="3"/>
  <c r="G34" i="3" s="1"/>
  <c r="G33" i="3" s="1"/>
  <c r="L95" i="3" l="1"/>
  <c r="L112" i="3"/>
  <c r="L66" i="3"/>
  <c r="L61" i="3"/>
  <c r="L55" i="3"/>
  <c r="I114" i="3"/>
  <c r="L114" i="3" s="1"/>
  <c r="L115" i="3"/>
  <c r="J101" i="3"/>
  <c r="L101" i="3" s="1"/>
  <c r="L102" i="3"/>
  <c r="J98" i="3"/>
  <c r="L98" i="3" s="1"/>
  <c r="L99" i="3"/>
  <c r="L93" i="3"/>
  <c r="L85" i="3"/>
  <c r="L73" i="3"/>
  <c r="L57" i="3"/>
  <c r="J28" i="3"/>
  <c r="L28" i="3" s="1"/>
  <c r="L29" i="3"/>
  <c r="K25" i="3"/>
  <c r="J19" i="3"/>
  <c r="L19" i="3" s="1"/>
  <c r="L20" i="3"/>
  <c r="K33" i="1"/>
  <c r="L51" i="3"/>
  <c r="J50" i="3"/>
  <c r="J92" i="3"/>
  <c r="J105" i="3"/>
  <c r="J60" i="3"/>
  <c r="I105" i="3"/>
  <c r="I92" i="3"/>
  <c r="I60" i="3"/>
  <c r="I50" i="3"/>
  <c r="J118" i="3"/>
  <c r="J117" i="3" s="1"/>
  <c r="I118" i="3"/>
  <c r="H118" i="3"/>
  <c r="H117" i="3" s="1"/>
  <c r="G118" i="3"/>
  <c r="G117" i="3" s="1"/>
  <c r="H13" i="6"/>
  <c r="H35" i="3"/>
  <c r="H34" i="3" s="1"/>
  <c r="H33" i="3" s="1"/>
  <c r="H115" i="3"/>
  <c r="H114" i="3" s="1"/>
  <c r="G115" i="3"/>
  <c r="G114" i="3" s="1"/>
  <c r="H112" i="3"/>
  <c r="G112" i="3"/>
  <c r="K112" i="3" s="1"/>
  <c r="H110" i="3"/>
  <c r="G110" i="3"/>
  <c r="K110" i="3" s="1"/>
  <c r="H106" i="3"/>
  <c r="G106" i="3"/>
  <c r="K106" i="3" s="1"/>
  <c r="H102" i="3"/>
  <c r="H101" i="3" s="1"/>
  <c r="G102" i="3"/>
  <c r="G101" i="3" s="1"/>
  <c r="H99" i="3"/>
  <c r="H98" i="3" s="1"/>
  <c r="G99" i="3"/>
  <c r="H95" i="3"/>
  <c r="G95" i="3"/>
  <c r="K95" i="3" s="1"/>
  <c r="H93" i="3"/>
  <c r="G93" i="3"/>
  <c r="K93" i="3" s="1"/>
  <c r="H85" i="3"/>
  <c r="G85" i="3"/>
  <c r="K85" i="3" s="1"/>
  <c r="H83" i="3"/>
  <c r="G83" i="3"/>
  <c r="H73" i="3"/>
  <c r="G73" i="3"/>
  <c r="K73" i="3" s="1"/>
  <c r="H66" i="3"/>
  <c r="G66" i="3"/>
  <c r="K66" i="3" s="1"/>
  <c r="H61" i="3"/>
  <c r="G61" i="3"/>
  <c r="K61" i="3" s="1"/>
  <c r="H57" i="3"/>
  <c r="G57" i="3"/>
  <c r="K57" i="3" s="1"/>
  <c r="H55" i="3"/>
  <c r="G55" i="3"/>
  <c r="K55" i="3" s="1"/>
  <c r="H51" i="3"/>
  <c r="G51" i="3"/>
  <c r="K51" i="3" s="1"/>
  <c r="H29" i="3"/>
  <c r="H28" i="3" s="1"/>
  <c r="J23" i="3"/>
  <c r="H23" i="3"/>
  <c r="H22" i="3" s="1"/>
  <c r="G23" i="3"/>
  <c r="G22" i="3"/>
  <c r="H20" i="3"/>
  <c r="H19" i="3" s="1"/>
  <c r="G20" i="3"/>
  <c r="J16" i="3"/>
  <c r="H16" i="3"/>
  <c r="G16" i="3"/>
  <c r="H13" i="3"/>
  <c r="G13" i="3"/>
  <c r="K13" i="3" s="1"/>
  <c r="H8" i="8"/>
  <c r="G8" i="8"/>
  <c r="D7" i="8"/>
  <c r="D6" i="8" s="1"/>
  <c r="E7" i="8"/>
  <c r="E6" i="8" s="1"/>
  <c r="F7" i="8"/>
  <c r="H7" i="8" s="1"/>
  <c r="C7" i="8"/>
  <c r="C6" i="8" s="1"/>
  <c r="L92" i="3" l="1"/>
  <c r="K23" i="3"/>
  <c r="I117" i="3"/>
  <c r="L117" i="3" s="1"/>
  <c r="L118" i="3"/>
  <c r="I104" i="3"/>
  <c r="J104" i="3"/>
  <c r="L105" i="3"/>
  <c r="G98" i="3"/>
  <c r="K98" i="3" s="1"/>
  <c r="K99" i="3"/>
  <c r="L60" i="3"/>
  <c r="G28" i="3"/>
  <c r="K29" i="3"/>
  <c r="J22" i="3"/>
  <c r="L22" i="3" s="1"/>
  <c r="L23" i="3"/>
  <c r="G19" i="3"/>
  <c r="K19" i="3" s="1"/>
  <c r="K20" i="3"/>
  <c r="J12" i="3"/>
  <c r="L16" i="3"/>
  <c r="K16" i="3"/>
  <c r="L50" i="3"/>
  <c r="G12" i="3"/>
  <c r="J49" i="3"/>
  <c r="G92" i="3"/>
  <c r="K92" i="3" s="1"/>
  <c r="G7" i="8"/>
  <c r="F6" i="8"/>
  <c r="G50" i="3"/>
  <c r="G60" i="3"/>
  <c r="K60" i="3" s="1"/>
  <c r="I49" i="3"/>
  <c r="I12" i="3"/>
  <c r="H92" i="3"/>
  <c r="G105" i="3"/>
  <c r="H105" i="3"/>
  <c r="H104" i="3" s="1"/>
  <c r="H60" i="3"/>
  <c r="H50" i="3"/>
  <c r="H12" i="3"/>
  <c r="J11" i="6"/>
  <c r="J17" i="6"/>
  <c r="J16" i="6" s="1"/>
  <c r="J15" i="6" s="1"/>
  <c r="I11" i="6"/>
  <c r="I17" i="6"/>
  <c r="I16" i="6" s="1"/>
  <c r="I15" i="6" s="1"/>
  <c r="H11" i="6"/>
  <c r="H9" i="6" s="1"/>
  <c r="H17" i="6"/>
  <c r="H16" i="6" s="1"/>
  <c r="H15" i="6" s="1"/>
  <c r="G17" i="6"/>
  <c r="G16" i="6" s="1"/>
  <c r="G15" i="6" s="1"/>
  <c r="G11" i="6"/>
  <c r="G22" i="10"/>
  <c r="F21" i="10"/>
  <c r="E21" i="10"/>
  <c r="D21" i="10"/>
  <c r="G21" i="10" s="1"/>
  <c r="C21" i="10"/>
  <c r="F19" i="10"/>
  <c r="E19" i="10"/>
  <c r="D19" i="10"/>
  <c r="C19" i="10"/>
  <c r="F16" i="10"/>
  <c r="E16" i="10"/>
  <c r="D16" i="10"/>
  <c r="C16" i="10"/>
  <c r="G13" i="10"/>
  <c r="F10" i="10"/>
  <c r="F12" i="10"/>
  <c r="F7" i="10"/>
  <c r="E12" i="10"/>
  <c r="E10" i="10"/>
  <c r="E7" i="10"/>
  <c r="D10" i="10"/>
  <c r="D12" i="10"/>
  <c r="D7" i="10"/>
  <c r="C10" i="10"/>
  <c r="C7" i="10"/>
  <c r="C12" i="10"/>
  <c r="H44" i="5"/>
  <c r="E43" i="5"/>
  <c r="H43" i="5" s="1"/>
  <c r="C43" i="5"/>
  <c r="H42" i="5"/>
  <c r="G42" i="5"/>
  <c r="E41" i="5"/>
  <c r="H41" i="5" s="1"/>
  <c r="C41" i="5"/>
  <c r="H40" i="5"/>
  <c r="G40" i="5"/>
  <c r="H39" i="5"/>
  <c r="H38" i="5"/>
  <c r="G38" i="5"/>
  <c r="E37" i="5"/>
  <c r="C37" i="5"/>
  <c r="H36" i="5"/>
  <c r="G36" i="5"/>
  <c r="H35" i="5"/>
  <c r="G35" i="5"/>
  <c r="H34" i="5"/>
  <c r="G34" i="5"/>
  <c r="E33" i="5"/>
  <c r="C33" i="5"/>
  <c r="H32" i="5"/>
  <c r="G32" i="5"/>
  <c r="E31" i="5"/>
  <c r="C31" i="5"/>
  <c r="H29" i="5"/>
  <c r="G29" i="5"/>
  <c r="H28" i="5"/>
  <c r="G28" i="5"/>
  <c r="E27" i="5"/>
  <c r="C27" i="5"/>
  <c r="H24" i="5"/>
  <c r="F23" i="5"/>
  <c r="E23" i="5"/>
  <c r="D23" i="5"/>
  <c r="C23" i="5"/>
  <c r="H22" i="5"/>
  <c r="F21" i="5"/>
  <c r="E21" i="5"/>
  <c r="D21" i="5"/>
  <c r="C21" i="5"/>
  <c r="H20" i="5"/>
  <c r="G20" i="5"/>
  <c r="H19" i="5"/>
  <c r="H18" i="5"/>
  <c r="G18" i="5"/>
  <c r="E17" i="5"/>
  <c r="H17" i="5" s="1"/>
  <c r="D17" i="5"/>
  <c r="C17" i="5"/>
  <c r="H16" i="5"/>
  <c r="G16" i="5"/>
  <c r="H15" i="5"/>
  <c r="G15" i="5"/>
  <c r="H14" i="5"/>
  <c r="G14" i="5"/>
  <c r="F13" i="5"/>
  <c r="E13" i="5"/>
  <c r="D13" i="5"/>
  <c r="H12" i="5"/>
  <c r="G12" i="5"/>
  <c r="F11" i="5"/>
  <c r="E11" i="5"/>
  <c r="D11" i="5"/>
  <c r="H9" i="5"/>
  <c r="G9" i="5"/>
  <c r="H8" i="5"/>
  <c r="G8" i="5"/>
  <c r="F7" i="5"/>
  <c r="E7" i="5"/>
  <c r="D7" i="5"/>
  <c r="K28" i="3" l="1"/>
  <c r="G11" i="3"/>
  <c r="L104" i="3"/>
  <c r="I48" i="3"/>
  <c r="H12" i="10"/>
  <c r="H7" i="10"/>
  <c r="H16" i="10"/>
  <c r="G10" i="6"/>
  <c r="G9" i="6" s="1"/>
  <c r="J10" i="6"/>
  <c r="J9" i="6" s="1"/>
  <c r="I10" i="6"/>
  <c r="I9" i="6" s="1"/>
  <c r="J11" i="3"/>
  <c r="K22" i="3"/>
  <c r="D6" i="10"/>
  <c r="F6" i="10"/>
  <c r="F15" i="10"/>
  <c r="H21" i="10"/>
  <c r="C15" i="10"/>
  <c r="C6" i="5"/>
  <c r="G104" i="3"/>
  <c r="K104" i="3" s="1"/>
  <c r="K105" i="3"/>
  <c r="G49" i="3"/>
  <c r="K49" i="3" s="1"/>
  <c r="K50" i="3"/>
  <c r="L12" i="3"/>
  <c r="K12" i="3"/>
  <c r="L49" i="3"/>
  <c r="J48" i="3"/>
  <c r="H7" i="5"/>
  <c r="E6" i="10"/>
  <c r="H21" i="5"/>
  <c r="D15" i="10"/>
  <c r="G6" i="8"/>
  <c r="H6" i="8"/>
  <c r="E15" i="10"/>
  <c r="H15" i="10" s="1"/>
  <c r="H49" i="3"/>
  <c r="H48" i="3" s="1"/>
  <c r="F6" i="5"/>
  <c r="G11" i="5"/>
  <c r="H37" i="5"/>
  <c r="E26" i="5"/>
  <c r="H31" i="5"/>
  <c r="G12" i="10"/>
  <c r="C6" i="10"/>
  <c r="G31" i="5"/>
  <c r="C26" i="5"/>
  <c r="E6" i="5"/>
  <c r="H33" i="5"/>
  <c r="D26" i="5"/>
  <c r="H11" i="5"/>
  <c r="G17" i="5"/>
  <c r="G27" i="5"/>
  <c r="D6" i="5"/>
  <c r="G13" i="5"/>
  <c r="H13" i="5"/>
  <c r="G21" i="5"/>
  <c r="F26" i="5"/>
  <c r="H23" i="5"/>
  <c r="H27" i="5"/>
  <c r="G33" i="5"/>
  <c r="G37" i="5"/>
  <c r="G41" i="5"/>
  <c r="G7" i="5"/>
  <c r="G6" i="10" l="1"/>
  <c r="H6" i="10"/>
  <c r="G15" i="10"/>
  <c r="L11" i="3"/>
  <c r="L10" i="3"/>
  <c r="H26" i="5"/>
  <c r="H6" i="5"/>
  <c r="G48" i="3"/>
  <c r="K48" i="3" s="1"/>
  <c r="K11" i="3"/>
  <c r="K10" i="3"/>
  <c r="L48" i="3"/>
  <c r="G6" i="5"/>
  <c r="G26" i="5"/>
  <c r="I220" i="7" l="1"/>
  <c r="G216" i="7"/>
  <c r="F216" i="7"/>
  <c r="I210" i="7"/>
  <c r="I211" i="7"/>
  <c r="I212" i="7"/>
  <c r="I213" i="7"/>
  <c r="G209" i="7"/>
  <c r="G208" i="7" s="1"/>
  <c r="G207" i="7" s="1"/>
  <c r="G206" i="7" s="1"/>
  <c r="I206" i="7" s="1"/>
  <c r="F209" i="7"/>
  <c r="F208" i="7" s="1"/>
  <c r="F207" i="7" s="1"/>
  <c r="F206" i="7" s="1"/>
  <c r="I201" i="7"/>
  <c r="G200" i="7"/>
  <c r="G199" i="7" s="1"/>
  <c r="G198" i="7" s="1"/>
  <c r="F200" i="7"/>
  <c r="I197" i="7"/>
  <c r="G196" i="7"/>
  <c r="F196" i="7"/>
  <c r="F195" i="7" s="1"/>
  <c r="F194" i="7" s="1"/>
  <c r="I193" i="7"/>
  <c r="G192" i="7"/>
  <c r="G191" i="7" s="1"/>
  <c r="G190" i="7" s="1"/>
  <c r="F192" i="7"/>
  <c r="F191" i="7" s="1"/>
  <c r="F190" i="7" s="1"/>
  <c r="G188" i="7"/>
  <c r="G187" i="7" s="1"/>
  <c r="G186" i="7" s="1"/>
  <c r="F188" i="7"/>
  <c r="F187" i="7" s="1"/>
  <c r="F186" i="7" s="1"/>
  <c r="I189" i="7"/>
  <c r="I178" i="7"/>
  <c r="I179" i="7"/>
  <c r="I184" i="7"/>
  <c r="I185" i="7"/>
  <c r="I167" i="7"/>
  <c r="I168" i="7"/>
  <c r="I169" i="7"/>
  <c r="I171" i="7"/>
  <c r="I162" i="7"/>
  <c r="I163" i="7"/>
  <c r="I164" i="7"/>
  <c r="I153" i="7"/>
  <c r="I155" i="7"/>
  <c r="I156" i="7"/>
  <c r="I160" i="7"/>
  <c r="I161" i="7"/>
  <c r="I143" i="7"/>
  <c r="I144" i="7"/>
  <c r="I145" i="7"/>
  <c r="I146" i="7"/>
  <c r="I148" i="7"/>
  <c r="I149" i="7"/>
  <c r="I150" i="7"/>
  <c r="I151" i="7"/>
  <c r="I152" i="7"/>
  <c r="I139" i="7"/>
  <c r="I140" i="7"/>
  <c r="I141" i="7"/>
  <c r="I142" i="7"/>
  <c r="I134" i="7"/>
  <c r="I135" i="7"/>
  <c r="I133" i="7"/>
  <c r="I127" i="7"/>
  <c r="I128" i="7"/>
  <c r="I129" i="7"/>
  <c r="I130" i="7"/>
  <c r="I118" i="7"/>
  <c r="I119" i="7"/>
  <c r="I120" i="7"/>
  <c r="I121" i="7"/>
  <c r="I122" i="7"/>
  <c r="I123" i="7"/>
  <c r="I105" i="7"/>
  <c r="I106" i="7"/>
  <c r="I107" i="7"/>
  <c r="I108" i="7"/>
  <c r="I109" i="7"/>
  <c r="I110" i="7"/>
  <c r="I111" i="7"/>
  <c r="I112" i="7"/>
  <c r="I113" i="7"/>
  <c r="I114" i="7"/>
  <c r="I115" i="7"/>
  <c r="I117" i="7"/>
  <c r="I104" i="7"/>
  <c r="I101" i="7"/>
  <c r="I102" i="7"/>
  <c r="F100" i="7"/>
  <c r="F103" i="7"/>
  <c r="F126" i="7"/>
  <c r="F132" i="7"/>
  <c r="F131" i="7" s="1"/>
  <c r="F138" i="7"/>
  <c r="F159" i="7"/>
  <c r="F166" i="7"/>
  <c r="F170" i="7"/>
  <c r="F176" i="7"/>
  <c r="F172" i="7" s="1"/>
  <c r="G159" i="7"/>
  <c r="F183" i="7"/>
  <c r="F182" i="7" s="1"/>
  <c r="G126" i="7"/>
  <c r="G183" i="7"/>
  <c r="G182" i="7" s="1"/>
  <c r="G170" i="7"/>
  <c r="I170" i="7" s="1"/>
  <c r="G166" i="7"/>
  <c r="I166" i="7" s="1"/>
  <c r="G131" i="7"/>
  <c r="G100" i="7"/>
  <c r="F137" i="7" l="1"/>
  <c r="G99" i="7"/>
  <c r="I159" i="7"/>
  <c r="G137" i="7"/>
  <c r="G165" i="7"/>
  <c r="I165" i="7" s="1"/>
  <c r="F199" i="7"/>
  <c r="F198" i="7" s="1"/>
  <c r="I219" i="7"/>
  <c r="I222" i="7"/>
  <c r="I182" i="7"/>
  <c r="I196" i="7"/>
  <c r="I200" i="7"/>
  <c r="I223" i="7"/>
  <c r="F165" i="7"/>
  <c r="I100" i="7"/>
  <c r="F99" i="7"/>
  <c r="I126" i="7"/>
  <c r="I176" i="7"/>
  <c r="I186" i="7"/>
  <c r="I138" i="7"/>
  <c r="I131" i="7"/>
  <c r="I199" i="7"/>
  <c r="I183" i="7"/>
  <c r="G195" i="7"/>
  <c r="G194" i="7" s="1"/>
  <c r="I194" i="7" s="1"/>
  <c r="I198" i="7"/>
  <c r="I103" i="7"/>
  <c r="I172" i="7"/>
  <c r="I132" i="7"/>
  <c r="I209" i="7"/>
  <c r="I208" i="7"/>
  <c r="I191" i="7"/>
  <c r="I190" i="7"/>
  <c r="I192" i="7"/>
  <c r="I188" i="7"/>
  <c r="I187" i="7"/>
  <c r="I56" i="7"/>
  <c r="G57" i="7"/>
  <c r="F57" i="7"/>
  <c r="G55" i="7"/>
  <c r="F55" i="7"/>
  <c r="I95" i="7"/>
  <c r="I96" i="7"/>
  <c r="I97" i="7"/>
  <c r="G94" i="7"/>
  <c r="G93" i="7" s="1"/>
  <c r="G92" i="7" s="1"/>
  <c r="F94" i="7"/>
  <c r="F93" i="7" s="1"/>
  <c r="F92" i="7" s="1"/>
  <c r="I69" i="7"/>
  <c r="I72" i="7"/>
  <c r="G68" i="7"/>
  <c r="G67" i="7" s="1"/>
  <c r="F68" i="7"/>
  <c r="F67" i="7" l="1"/>
  <c r="F66" i="7" s="1"/>
  <c r="F215" i="7"/>
  <c r="F214" i="7" s="1"/>
  <c r="G215" i="7"/>
  <c r="G214" i="7" s="1"/>
  <c r="G98" i="7"/>
  <c r="G91" i="7" s="1"/>
  <c r="I137" i="7"/>
  <c r="F98" i="7"/>
  <c r="F91" i="7" s="1"/>
  <c r="I216" i="7"/>
  <c r="I207" i="7"/>
  <c r="I195" i="7"/>
  <c r="I99" i="7"/>
  <c r="I68" i="7"/>
  <c r="I55" i="7"/>
  <c r="F54" i="7"/>
  <c r="F53" i="7" s="1"/>
  <c r="I71" i="7"/>
  <c r="I93" i="7"/>
  <c r="G54" i="7"/>
  <c r="G53" i="7" s="1"/>
  <c r="I94" i="7"/>
  <c r="I77" i="7"/>
  <c r="I78" i="7"/>
  <c r="I80" i="7"/>
  <c r="I81" i="7"/>
  <c r="I85" i="7"/>
  <c r="I87" i="7"/>
  <c r="I76" i="7"/>
  <c r="G84" i="7"/>
  <c r="G86" i="7"/>
  <c r="F84" i="7"/>
  <c r="F83" i="7" s="1"/>
  <c r="F86" i="7"/>
  <c r="G75" i="7"/>
  <c r="G79" i="7"/>
  <c r="F79" i="7"/>
  <c r="F75" i="7"/>
  <c r="I50" i="7"/>
  <c r="I51" i="7"/>
  <c r="I52" i="7"/>
  <c r="I26" i="7"/>
  <c r="I27" i="7"/>
  <c r="I28" i="7"/>
  <c r="I29" i="7"/>
  <c r="I30" i="7"/>
  <c r="I31" i="7"/>
  <c r="I32" i="7"/>
  <c r="I34" i="7"/>
  <c r="I35" i="7"/>
  <c r="I36" i="7"/>
  <c r="I38" i="7"/>
  <c r="I39" i="7"/>
  <c r="I40" i="7"/>
  <c r="I41" i="7"/>
  <c r="I42" i="7"/>
  <c r="I43" i="7"/>
  <c r="I44" i="7"/>
  <c r="I46" i="7"/>
  <c r="I47" i="7"/>
  <c r="I48" i="7"/>
  <c r="I25" i="7"/>
  <c r="F24" i="7"/>
  <c r="F49" i="7"/>
  <c r="G24" i="7"/>
  <c r="G49" i="7"/>
  <c r="G83" i="7" l="1"/>
  <c r="G82" i="7" s="1"/>
  <c r="I98" i="7"/>
  <c r="I91" i="7"/>
  <c r="I214" i="7"/>
  <c r="I215" i="7"/>
  <c r="I75" i="7"/>
  <c r="I92" i="7"/>
  <c r="I86" i="7"/>
  <c r="F23" i="7"/>
  <c r="F22" i="7" s="1"/>
  <c r="I24" i="7"/>
  <c r="G74" i="7"/>
  <c r="G73" i="7" s="1"/>
  <c r="I73" i="7" s="1"/>
  <c r="G66" i="7"/>
  <c r="G21" i="7" s="1"/>
  <c r="F82" i="7"/>
  <c r="I54" i="7"/>
  <c r="I49" i="7"/>
  <c r="I70" i="7"/>
  <c r="F74" i="7"/>
  <c r="F73" i="7" s="1"/>
  <c r="I79" i="7"/>
  <c r="I84" i="7"/>
  <c r="I53" i="7"/>
  <c r="I67" i="7"/>
  <c r="I57" i="7"/>
  <c r="G23" i="7"/>
  <c r="G22" i="7" s="1"/>
  <c r="I82" i="7" l="1"/>
  <c r="F21" i="7"/>
  <c r="F234" i="7" s="1"/>
  <c r="I66" i="7"/>
  <c r="I83" i="7"/>
  <c r="G234" i="7"/>
  <c r="I74" i="7"/>
  <c r="I23" i="7"/>
  <c r="F9" i="7"/>
  <c r="G9" i="7"/>
  <c r="I11" i="7"/>
  <c r="I12" i="7"/>
  <c r="I13" i="7"/>
  <c r="I14" i="7"/>
  <c r="I15" i="7"/>
  <c r="I16" i="7"/>
  <c r="I17" i="7"/>
  <c r="I18" i="7"/>
  <c r="I19" i="7"/>
  <c r="I20" i="7"/>
  <c r="I10" i="7"/>
  <c r="I9" i="7" l="1"/>
  <c r="I22" i="7"/>
  <c r="I21" i="7" l="1"/>
  <c r="I234" i="7" s="1"/>
</calcChain>
</file>

<file path=xl/sharedStrings.xml><?xml version="1.0" encoding="utf-8"?>
<sst xmlns="http://schemas.openxmlformats.org/spreadsheetml/2006/main" count="534" uniqueCount="256">
  <si>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</si>
  <si>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</si>
  <si>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</si>
  <si>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</si>
  <si>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</si>
  <si>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</si>
  <si>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</si>
  <si>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</si>
  <si>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</si>
  <si>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II. POSEBNI DIO</t>
  </si>
  <si>
    <t>I. OPĆI DIO</t>
  </si>
  <si>
    <t>Materijalni rashodi</t>
  </si>
  <si>
    <t>Primici od zaduživanja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</si>
  <si>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</si>
  <si>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</si>
  <si>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</si>
  <si>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</si>
  <si>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</si>
  <si>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</si>
  <si>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</si>
  <si>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</si>
  <si>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</si>
  <si>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</si>
  <si>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</si>
  <si>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</si>
  <si>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</si>
  <si>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</si>
  <si>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</si>
  <si>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</si>
  <si>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</si>
  <si>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</si>
  <si>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</si>
  <si>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građevinskih objekata</t>
  </si>
  <si>
    <t>Stambeni objekti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</si>
  <si>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</si>
  <si>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</si>
  <si>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</si>
  <si>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</si>
  <si>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</si>
  <si>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</si>
  <si>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</si>
  <si>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</si>
  <si>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</si>
  <si>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</si>
  <si>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</si>
  <si>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</si>
  <si>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</si>
  <si>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</si>
  <si>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</si>
  <si>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</si>
  <si>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</si>
  <si>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</si>
  <si>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</si>
  <si>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</si>
  <si>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</si>
  <si>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</si>
  <si>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</si>
  <si>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</si>
  <si>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</si>
  <si>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</si>
  <si>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</si>
  <si>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</si>
  <si>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</si>
  <si>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</si>
  <si>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</si>
  <si>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</si>
  <si>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 IZVRŠENJE 
2023</t>
  </si>
  <si>
    <t>SREDNJA ŠKOLA BIOGRAD NA MORU</t>
  </si>
  <si>
    <t>Opći prihodi i primici</t>
  </si>
  <si>
    <t>Višak/manjak prihoda - ZŽ</t>
  </si>
  <si>
    <t>Vlastiti prihodi - korisnici</t>
  </si>
  <si>
    <t>Prihodi za posebne namjene</t>
  </si>
  <si>
    <t>Višak/manjak prihoda - korisnici</t>
  </si>
  <si>
    <t>F.P. i dod. udio u por. na dohodak</t>
  </si>
  <si>
    <t>Državni proračun</t>
  </si>
  <si>
    <t>Proračun JLS</t>
  </si>
  <si>
    <t>Pomoći iz inozemstva</t>
  </si>
  <si>
    <t>Tekuće donacije - korisnici</t>
  </si>
  <si>
    <t>IZVORI FINANCIRANJA UKUPNO</t>
  </si>
  <si>
    <t>P2204</t>
  </si>
  <si>
    <t>PROGRAM SREDNJE ŠKOLSTVO STANDARD</t>
  </si>
  <si>
    <t>A2204-01</t>
  </si>
  <si>
    <t>Djelatnost srednjih škola</t>
  </si>
  <si>
    <t xml:space="preserve"> F.P. I dodatni udio  u pro.na dohodak</t>
  </si>
  <si>
    <t>Naknade za prijevoz na posao i s posla</t>
  </si>
  <si>
    <t>Stručno usavršavanje zaposlenika</t>
  </si>
  <si>
    <t>Ostale naknade troškova zaposlenima</t>
  </si>
  <si>
    <t>Uredski materijal</t>
  </si>
  <si>
    <t>Materijali i sirovine</t>
  </si>
  <si>
    <t>Energija</t>
  </si>
  <si>
    <t>Materijali i dijelovi za tekuć.i inves.održ.</t>
  </si>
  <si>
    <t>Sitni inventar i auto gume</t>
  </si>
  <si>
    <t>Službena, radna i zaštitna odjeća i obuća</t>
  </si>
  <si>
    <t>Usluge telefona ,pošte i prijevoza</t>
  </si>
  <si>
    <t>Usluge tekuć.i investic.održavanja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</si>
  <si>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</si>
  <si>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</si>
  <si>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</si>
  <si>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</si>
  <si>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</si>
  <si>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</si>
  <si>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</si>
  <si>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</si>
  <si>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</si>
  <si>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</si>
  <si>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</si>
  <si>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nespom.rashodi poslovanja</t>
  </si>
  <si>
    <t>Financijski rashodi</t>
  </si>
  <si>
    <t>Kamate za prim.kredite od tuzem.kred.inst.izvan JS</t>
  </si>
  <si>
    <t>Bankarske usluge i usluge platn.prom.</t>
  </si>
  <si>
    <t>Zatezne kamate</t>
  </si>
  <si>
    <t>K2204-02</t>
  </si>
  <si>
    <t>Opremanje poslovnih prostorija</t>
  </si>
  <si>
    <t>Otplata glavnice kredita SŠ Biograd</t>
  </si>
  <si>
    <t>K2204-07</t>
  </si>
  <si>
    <t>Administracija i upravljanje</t>
  </si>
  <si>
    <t>Ostali rashodi za zaposlene</t>
  </si>
  <si>
    <t>Doprinosi za OZO</t>
  </si>
  <si>
    <t>Ugovori o djelu-vanjski suradnici</t>
  </si>
  <si>
    <t>Novčana nak.posl. Zbog nezapošlj.osob.s invalid</t>
  </si>
  <si>
    <t>A22024-08</t>
  </si>
  <si>
    <t>Zgrade obrazovnih institucija -SŠ Biograd n7m</t>
  </si>
  <si>
    <t>Rashodi za nabavu proizvedene dugotrajne imovine</t>
  </si>
  <si>
    <t>Uređaji, strojevi i oprema za ostale namjene</t>
  </si>
  <si>
    <t>Rashodi za ulaganje u nefinancijsku imovinu</t>
  </si>
  <si>
    <t>Dodatna ulaganja na građevinskim objektima</t>
  </si>
  <si>
    <t>Hitne intervencije u srednjim školama</t>
  </si>
  <si>
    <t>Usluge tekućeg i investicijskog održav.</t>
  </si>
  <si>
    <t>Uredska oprema i namještaj</t>
  </si>
  <si>
    <t>A22025-01</t>
  </si>
  <si>
    <t>Javne potrebe u prosvjeti - korisnici u SŠ</t>
  </si>
  <si>
    <t>P2205</t>
  </si>
  <si>
    <t>SREDNJE ŠKOLSTVO - IZNAD STANDARDA</t>
  </si>
  <si>
    <t>A2205-12</t>
  </si>
  <si>
    <t>Podizanje kvalitete i standarda u školstvu</t>
  </si>
  <si>
    <t>Plaće po sudskim presudama</t>
  </si>
  <si>
    <t>Plaće za prekovremeni rad</t>
  </si>
  <si>
    <t>Uredski materijal i ostali materijalni rashodi</t>
  </si>
  <si>
    <t>Materijal i sirovine</t>
  </si>
  <si>
    <t>Troškovi sudskih postupaka</t>
  </si>
  <si>
    <t>Oprema za održavanje i zaštitu</t>
  </si>
  <si>
    <t>Knjige</t>
  </si>
  <si>
    <t>Sudske pristojbe</t>
  </si>
  <si>
    <t>Računala i računalna oprema</t>
  </si>
  <si>
    <t>A2205-13</t>
  </si>
  <si>
    <t>Financiranje deficitarnih zanimanja</t>
  </si>
  <si>
    <t>Naknade građanima i kućanstvima na temelju osiguranja i druge naknade</t>
  </si>
  <si>
    <t>Naknade građanima i kućanstvima u novcu</t>
  </si>
  <si>
    <t>A2205-34</t>
  </si>
  <si>
    <t>Projekt e-škole</t>
  </si>
  <si>
    <t>T2205-35</t>
  </si>
  <si>
    <t>Projektna dokumentacija - javne potrebe u SŠ</t>
  </si>
  <si>
    <t>T2205-37</t>
  </si>
  <si>
    <t>Zalihe menstrualnih higijenskih potrepština</t>
  </si>
  <si>
    <t>P4301</t>
  </si>
  <si>
    <t>RAZVOJNI PROJEKTI EU</t>
  </si>
  <si>
    <t>T4301-67</t>
  </si>
  <si>
    <t>Projekt Pomoćnici u nastavi</t>
  </si>
  <si>
    <t>P4302</t>
  </si>
  <si>
    <t>PROJEKTI EU</t>
  </si>
  <si>
    <t>T4302-88</t>
  </si>
  <si>
    <t>Projekt Budi spreman i kompetentan V.V.</t>
  </si>
  <si>
    <t>SVEUKUPNO RASHODI:</t>
  </si>
  <si>
    <t>OSTVARENJE/IZVRŠENJE 
2023</t>
  </si>
  <si>
    <t>12 Višak/manjak prihoda - ZŽ</t>
  </si>
  <si>
    <t>41 Prihodi za posebne namjene - proračunski korisnici</t>
  </si>
  <si>
    <t>42 Višak/manjak prihoda korisnici</t>
  </si>
  <si>
    <t>45  F.P. I dod.udio u por.na dohodak</t>
  </si>
  <si>
    <t>51 Pomoći iz državnog proračuna</t>
  </si>
  <si>
    <t>53 Proračun JLS</t>
  </si>
  <si>
    <t>54 Pomoći iz inozemstva</t>
  </si>
  <si>
    <t>61 Donacije - proračunski korisnici</t>
  </si>
  <si>
    <t>81 Primici od finan.imovine I zaduž.</t>
  </si>
  <si>
    <t>8 Primici od financijske imovine i zaduživanja</t>
  </si>
  <si>
    <t>6 Prihodi poslovanja</t>
  </si>
  <si>
    <t>Pomoći proračunskim korisnicima iz proračuna koji im nije nadležan</t>
  </si>
  <si>
    <t>Tekuće pomoći proračunskim korisnicima iz proračuna koji im nije nadležan</t>
  </si>
  <si>
    <t>Prijenosi između prorač.korisnika istog proračuna</t>
  </si>
  <si>
    <t>Tekući prijenosi između prorač.korisnika istog proračuna</t>
  </si>
  <si>
    <t>Tekući prijenosi između prorač.korisnika istog prorač.temeljem prijenosa</t>
  </si>
  <si>
    <t>Prihodi od upravnih i administrativnih pristojbi, pristojbi po posebnim propisima i naknada</t>
  </si>
  <si>
    <t>Prihodi po posebnim propisim</t>
  </si>
  <si>
    <t>Ostali nespomenuti prihodi</t>
  </si>
  <si>
    <t>Prihodi od prodaje proizvoda i robe te pruženih usluga i prihodi od donacija te povrati po protestiranim jamstvima</t>
  </si>
  <si>
    <t>Prihodi od pruženih usluga</t>
  </si>
  <si>
    <t>Donacije od pravnih i fiz.osoba</t>
  </si>
  <si>
    <t>Tekuće donacije</t>
  </si>
  <si>
    <t>Prihodi iz nadležnog proračuna i od HZZO-a temeljem ugovornih obveza</t>
  </si>
  <si>
    <t xml:space="preserve"> Prihodi iz nadležnog proračuna za financiranje redovne djelatnosti proračunskih korisnika</t>
  </si>
  <si>
    <t>Prihodi iz nadležnog proračuna za financiranje rashoda poslovanja</t>
  </si>
  <si>
    <t xml:space="preserve"> Prihodi iz nadležnog proračuna za nabavu nefinancijske imovine</t>
  </si>
  <si>
    <t>Prihodi iz nadlež.prorač.za finan.izdataka za fin.imov.i otplatu zajm.</t>
  </si>
  <si>
    <t>Vlastiti izvori</t>
  </si>
  <si>
    <t>Plaće (Brutro)</t>
  </si>
  <si>
    <t>Plaća za posebne uvjete rada</t>
  </si>
  <si>
    <t>Doprinosi na plaće</t>
  </si>
  <si>
    <t>Doprinosi za obvezno zdravstveno osiguranje</t>
  </si>
  <si>
    <t>Doprinosi za obvezno osiguranje u slučaju nezaposlenosti</t>
  </si>
  <si>
    <t>Naknade za prijevoz, za rad na terenu i odvojeni život</t>
  </si>
  <si>
    <t>Rashodi za materijal i energiju</t>
  </si>
  <si>
    <t>Materijal i dijelovi za tekuće i investicijsko održavanje</t>
  </si>
  <si>
    <t>Rashodi za usluge</t>
  </si>
  <si>
    <t>Usluge telefona, pošte i prijevoza</t>
  </si>
  <si>
    <t>Usluge tekućeg i investicijskog održavanja</t>
  </si>
  <si>
    <t>Naknade troš.osob. Izvan RO</t>
  </si>
  <si>
    <t>Ostali nespomenuti rashodi poslovanja</t>
  </si>
  <si>
    <t>Članarine</t>
  </si>
  <si>
    <t>Kamate za primljene kredite i zajmove</t>
  </si>
  <si>
    <t>Kamate za prim.kred. I zajm.od kred.i ost.fin.inst. Izvan javnog sektora</t>
  </si>
  <si>
    <t>Ostali financisjki rashodi</t>
  </si>
  <si>
    <t>Bankarske usluge i usluge platnog prometa</t>
  </si>
  <si>
    <t>Naknade građanima i kućanstvima na temelju osiguranja i dr. naknade</t>
  </si>
  <si>
    <t>Ostale naknade građanima i kućanstvima iz proračuna</t>
  </si>
  <si>
    <t>Naknade građanima i kućanstvima</t>
  </si>
  <si>
    <t>Ostali rashodi</t>
  </si>
  <si>
    <t>Tekuće donacije u naravi</t>
  </si>
  <si>
    <t>Postrojenja i opreme</t>
  </si>
  <si>
    <t>Knjige, umjetnička djela i ostale izložbene vrijednosti</t>
  </si>
  <si>
    <t>Nematerijalna proizvedena imovina</t>
  </si>
  <si>
    <t>Ostala nematerijalna proizvedena imovina</t>
  </si>
  <si>
    <t>Rashodi za dodatna ulaganja na nefinancijskoj imovini</t>
  </si>
  <si>
    <t>Izdaci za financijsku imovinu i otplate zajmova</t>
  </si>
  <si>
    <t>Izdaci za otplatu glavnice primljenih kredita i zajmova</t>
  </si>
  <si>
    <t>19 Predfinanciranje iz ZŽ</t>
  </si>
  <si>
    <t>Kapitalne pomoći proračunskim korisnicima iz proračuna koji im nije nadležan</t>
  </si>
  <si>
    <t>Dodatna ulaganja na građ. objektima</t>
  </si>
  <si>
    <t>Otplata glavnice primljenih kredita i zajmova od kreditnih i ostalih financijskih institucija izvan javnog sektora</t>
  </si>
  <si>
    <t>Rezultat poslovanja</t>
  </si>
  <si>
    <t>4 Prihodi za posebne namjene</t>
  </si>
  <si>
    <t>Primljeni krediti i zajmovi od međunarodnih organizacija, institucija i tijela EU te inozemnih vlada</t>
  </si>
  <si>
    <t>Primljeni zajmovi od međunarodnih organizacija</t>
  </si>
  <si>
    <t>09 Obrazovanje</t>
  </si>
  <si>
    <t>092 Srednjoškolsko obrazovanje</t>
  </si>
  <si>
    <t>5 Pomoći</t>
  </si>
  <si>
    <t>Primljeni krediti i zajmovi od kred.inst. Izvan javnog sektora</t>
  </si>
  <si>
    <t>Primljeni krediti od tuzemnih kreditnih institucija izvan javnog sektora - kratkoročni</t>
  </si>
  <si>
    <t>Otplata glavnice primljenih kredita od tuzemnih kreditnih institucija izvan javnog sektora</t>
  </si>
  <si>
    <t>Kapitalne donacije</t>
  </si>
  <si>
    <t>¸-</t>
  </si>
  <si>
    <t>12 Višak/manja prihoda - ZŽ</t>
  </si>
  <si>
    <t>Na temelju Zakona o proračunu ("Narodne novine“ broj 87/08, 136/12 i 15/15, 144/21),i Pravilnika o polugodišnjem i godišnjem izvještaju o izvršenju proračuna ("Narodne novine" 24/13, 102/17 i 1/20) SREDNJA ŠKOLA BIOGRAD NA MORU podnosi školskom odboru:</t>
  </si>
  <si>
    <t>IZVRŠENJE 
2023</t>
  </si>
  <si>
    <t>TEKUĆI PLAN 2024</t>
  </si>
  <si>
    <t>OSTVARENJE/IZVRŠENJE 
2024</t>
  </si>
  <si>
    <t>OSTVARENJE/IZVRŠENJE 2024</t>
  </si>
  <si>
    <t xml:space="preserve"> IZVRŠENJE 
2024</t>
  </si>
  <si>
    <t xml:space="preserve"> OSTVARENJE/IZVRŠENJE 
2024</t>
  </si>
  <si>
    <t>A2205-41</t>
  </si>
  <si>
    <t>Program Potencijali zajednice</t>
  </si>
  <si>
    <t>Tekuće donacije-korisnici</t>
  </si>
  <si>
    <t>Promidžbeni materijal</t>
  </si>
  <si>
    <t>IZVORNI PLAN 2024</t>
  </si>
  <si>
    <t xml:space="preserve"> IZVORNI PLAN 2024</t>
  </si>
  <si>
    <t>nak.za korištenje privatnog automobila u služ.svrhe</t>
  </si>
  <si>
    <t>Višak/manjak prihoda</t>
  </si>
  <si>
    <t>IZVRŠENJE FINANCIJSKOG PLANA PRORAČUNSKOG KORISNIKA DRŽAVNOG PRORAČUNA
ZA 2024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</si>
</sst>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n_-;\-* #,##0.00\ _k_n_-;_-* &quot;-&quot;??\ _k_n_-;_-@_-"/>
    <numFmt numFmtId="164" formatCode="_-* #,##0.00_-;\-* #,##0.00_-;_-* &quot;-&quot;??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b/>
      <i/>
      <sz val="10"/>
      <name val="Arial"/>
      <family val="2"/>
      <charset val="238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21" fillId="7" borderId="0" applyNumberFormat="0" applyBorder="0" applyAlignment="0" applyProtection="0"/>
    <xf numFmtId="0" fontId="28" fillId="9" borderId="0" applyNumberFormat="0" applyBorder="0" applyAlignment="0" applyProtection="0"/>
  </cellStyleXfs>
  <cellXfs count="241">
    <xf numFmtId="0" fontId="0" fillId="0" borderId="0" xfId="0"/>
    <xf numFmtId="0" fontId="5" fillId="0" borderId="0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3" xfId="0" quotePrefix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6" fillId="2" borderId="3" xfId="0" applyNumberFormat="1" applyFont="1" applyFill="1" applyBorder="1" applyAlignment="1" applyProtection="1">
      <alignment horizontal="center" vertical="center" wrapText="1"/>
    </xf>
    <xf numFmtId="0" fontId="16" fillId="0" borderId="3" xfId="0" quotePrefix="1" applyNumberFormat="1" applyFont="1" applyFill="1" applyBorder="1" applyAlignment="1" applyProtection="1">
      <alignment horizontal="center" vertical="center" wrapText="1"/>
    </xf>
    <xf numFmtId="0" fontId="16" fillId="0" borderId="3" xfId="0" quotePrefix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6" fillId="3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8" fillId="3" borderId="2" xfId="0" applyNumberFormat="1" applyFont="1" applyFill="1" applyBorder="1" applyAlignment="1" applyProtection="1">
      <alignment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43" fontId="4" fillId="0" borderId="0" xfId="0" applyNumberFormat="1" applyFont="1" applyFill="1" applyBorder="1" applyAlignment="1" applyProtection="1">
      <alignment horizontal="center" vertical="center" wrapText="1"/>
    </xf>
    <xf numFmtId="43" fontId="5" fillId="0" borderId="0" xfId="0" applyNumberFormat="1" applyFont="1" applyFill="1" applyBorder="1" applyAlignment="1" applyProtection="1">
      <alignment vertical="center" wrapText="1"/>
    </xf>
    <xf numFmtId="43" fontId="4" fillId="2" borderId="0" xfId="0" applyNumberFormat="1" applyFont="1" applyFill="1" applyBorder="1" applyAlignment="1" applyProtection="1">
      <alignment horizontal="center" vertical="center" wrapText="1"/>
    </xf>
    <xf numFmtId="43" fontId="5" fillId="2" borderId="0" xfId="0" applyNumberFormat="1" applyFont="1" applyFill="1" applyBorder="1" applyAlignment="1" applyProtection="1">
      <alignment vertical="center" wrapText="1"/>
    </xf>
    <xf numFmtId="43" fontId="7" fillId="3" borderId="3" xfId="0" applyNumberFormat="1" applyFont="1" applyFill="1" applyBorder="1" applyAlignment="1" applyProtection="1">
      <alignment horizontal="center" vertical="center" wrapText="1"/>
    </xf>
    <xf numFmtId="43" fontId="16" fillId="3" borderId="3" xfId="0" applyNumberFormat="1" applyFont="1" applyFill="1" applyBorder="1" applyAlignment="1" applyProtection="1">
      <alignment horizontal="center" vertical="center" wrapText="1"/>
    </xf>
    <xf numFmtId="43" fontId="5" fillId="2" borderId="4" xfId="0" applyNumberFormat="1" applyFont="1" applyFill="1" applyBorder="1" applyAlignment="1">
      <alignment horizontal="right"/>
    </xf>
    <xf numFmtId="43" fontId="5" fillId="2" borderId="3" xfId="0" applyNumberFormat="1" applyFont="1" applyFill="1" applyBorder="1" applyAlignment="1">
      <alignment horizontal="right"/>
    </xf>
    <xf numFmtId="43" fontId="0" fillId="0" borderId="0" xfId="0" applyNumberFormat="1"/>
    <xf numFmtId="0" fontId="7" fillId="2" borderId="4" xfId="0" applyNumberFormat="1" applyFont="1" applyFill="1" applyBorder="1" applyAlignment="1" applyProtection="1">
      <alignment horizontal="left" vertical="center" wrapText="1"/>
    </xf>
    <xf numFmtId="43" fontId="7" fillId="2" borderId="4" xfId="0" applyNumberFormat="1" applyFont="1" applyFill="1" applyBorder="1" applyAlignment="1">
      <alignment horizontal="right"/>
    </xf>
    <xf numFmtId="43" fontId="7" fillId="2" borderId="3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4" fontId="19" fillId="4" borderId="7" xfId="0" applyNumberFormat="1" applyFont="1" applyFill="1" applyBorder="1" applyAlignment="1">
      <alignment wrapText="1"/>
    </xf>
    <xf numFmtId="4" fontId="19" fillId="4" borderId="7" xfId="0" applyNumberFormat="1" applyFont="1" applyFill="1" applyBorder="1" applyAlignment="1">
      <alignment horizontal="right" wrapText="1"/>
    </xf>
    <xf numFmtId="4" fontId="19" fillId="4" borderId="7" xfId="0" applyNumberFormat="1" applyFont="1" applyFill="1" applyBorder="1" applyAlignment="1">
      <alignment horizontal="right" wrapText="1" inden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43" fontId="7" fillId="5" borderId="4" xfId="0" applyNumberFormat="1" applyFont="1" applyFill="1" applyBorder="1" applyAlignment="1">
      <alignment horizontal="right"/>
    </xf>
    <xf numFmtId="43" fontId="7" fillId="5" borderId="3" xfId="0" applyNumberFormat="1" applyFont="1" applyFill="1" applyBorder="1" applyAlignment="1">
      <alignment horizontal="right"/>
    </xf>
    <xf numFmtId="43" fontId="5" fillId="5" borderId="3" xfId="0" applyNumberFormat="1" applyFont="1" applyFill="1" applyBorder="1" applyAlignment="1">
      <alignment horizontal="right"/>
    </xf>
    <xf numFmtId="0" fontId="7" fillId="6" borderId="1" xfId="0" applyNumberFormat="1" applyFont="1" applyFill="1" applyBorder="1" applyAlignment="1" applyProtection="1">
      <alignment horizontal="left" vertical="center" wrapText="1"/>
    </xf>
    <xf numFmtId="0" fontId="7" fillId="6" borderId="2" xfId="0" applyNumberFormat="1" applyFont="1" applyFill="1" applyBorder="1" applyAlignment="1" applyProtection="1">
      <alignment horizontal="left" vertical="center" wrapText="1"/>
    </xf>
    <xf numFmtId="0" fontId="7" fillId="6" borderId="4" xfId="0" applyNumberFormat="1" applyFont="1" applyFill="1" applyBorder="1" applyAlignment="1" applyProtection="1">
      <alignment horizontal="left" vertical="center" wrapText="1"/>
    </xf>
    <xf numFmtId="43" fontId="7" fillId="6" borderId="4" xfId="0" applyNumberFormat="1" applyFont="1" applyFill="1" applyBorder="1" applyAlignment="1">
      <alignment horizontal="right"/>
    </xf>
    <xf numFmtId="43" fontId="7" fillId="6" borderId="3" xfId="0" applyNumberFormat="1" applyFont="1" applyFill="1" applyBorder="1" applyAlignment="1">
      <alignment horizontal="right"/>
    </xf>
    <xf numFmtId="43" fontId="5" fillId="0" borderId="3" xfId="0" applyNumberFormat="1" applyFont="1" applyFill="1" applyBorder="1" applyAlignment="1">
      <alignment horizontal="right"/>
    </xf>
    <xf numFmtId="43" fontId="7" fillId="0" borderId="3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43" fontId="23" fillId="6" borderId="3" xfId="0" applyNumberFormat="1" applyFont="1" applyFill="1" applyBorder="1" applyAlignment="1">
      <alignment horizontal="right"/>
    </xf>
    <xf numFmtId="0" fontId="5" fillId="8" borderId="4" xfId="0" applyNumberFormat="1" applyFont="1" applyFill="1" applyBorder="1" applyAlignment="1" applyProtection="1">
      <alignment horizontal="left" vertical="center" wrapText="1"/>
    </xf>
    <xf numFmtId="0" fontId="7" fillId="8" borderId="4" xfId="0" applyNumberFormat="1" applyFont="1" applyFill="1" applyBorder="1" applyAlignment="1" applyProtection="1">
      <alignment horizontal="left" vertical="center" wrapText="1"/>
    </xf>
    <xf numFmtId="43" fontId="7" fillId="8" borderId="3" xfId="0" applyNumberFormat="1" applyFont="1" applyFill="1" applyBorder="1" applyAlignment="1">
      <alignment horizontal="right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43" fontId="22" fillId="8" borderId="3" xfId="0" applyNumberFormat="1" applyFont="1" applyFill="1" applyBorder="1"/>
    <xf numFmtId="0" fontId="10" fillId="6" borderId="3" xfId="0" applyNumberFormat="1" applyFont="1" applyFill="1" applyBorder="1" applyAlignment="1" applyProtection="1">
      <alignment horizontal="left" vertical="center" wrapText="1"/>
    </xf>
    <xf numFmtId="0" fontId="24" fillId="0" borderId="3" xfId="2" applyNumberFormat="1" applyFont="1" applyFill="1" applyBorder="1" applyAlignment="1" applyProtection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/>
    </xf>
    <xf numFmtId="0" fontId="25" fillId="2" borderId="3" xfId="0" quotePrefix="1" applyFont="1" applyFill="1" applyBorder="1" applyAlignment="1">
      <alignment horizontal="left" vertical="center"/>
    </xf>
    <xf numFmtId="0" fontId="0" fillId="0" borderId="0" xfId="0" applyFont="1"/>
    <xf numFmtId="0" fontId="2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/>
    </xf>
    <xf numFmtId="0" fontId="8" fillId="2" borderId="8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9" fillId="0" borderId="3" xfId="2" applyNumberFormat="1" applyFont="1" applyFill="1" applyBorder="1" applyAlignment="1" applyProtection="1">
      <alignment horizontal="left" vertical="center"/>
    </xf>
    <xf numFmtId="0" fontId="29" fillId="0" borderId="3" xfId="2" applyNumberFormat="1" applyFont="1" applyFill="1" applyBorder="1" applyAlignment="1" applyProtection="1">
      <alignment vertical="center" wrapText="1"/>
    </xf>
    <xf numFmtId="0" fontId="29" fillId="0" borderId="3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vertical="top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43" fontId="10" fillId="0" borderId="4" xfId="0" applyNumberFormat="1" applyFont="1" applyFill="1" applyBorder="1" applyAlignment="1">
      <alignment horizontal="right"/>
    </xf>
    <xf numFmtId="43" fontId="10" fillId="0" borderId="3" xfId="0" applyNumberFormat="1" applyFont="1" applyFill="1" applyBorder="1" applyAlignment="1">
      <alignment horizontal="right"/>
    </xf>
    <xf numFmtId="0" fontId="5" fillId="8" borderId="1" xfId="0" applyNumberFormat="1" applyFont="1" applyFill="1" applyBorder="1" applyAlignment="1" applyProtection="1">
      <alignment horizontal="left" vertical="center" wrapText="1"/>
    </xf>
    <xf numFmtId="43" fontId="5" fillId="2" borderId="3" xfId="0" applyNumberFormat="1" applyFont="1" applyFill="1" applyBorder="1" applyAlignment="1" applyProtection="1">
      <alignment horizontal="right" wrapText="1"/>
    </xf>
    <xf numFmtId="43" fontId="0" fillId="0" borderId="3" xfId="0" applyNumberFormat="1" applyBorder="1"/>
    <xf numFmtId="43" fontId="7" fillId="2" borderId="3" xfId="0" applyNumberFormat="1" applyFont="1" applyFill="1" applyBorder="1" applyAlignment="1" applyProtection="1">
      <alignment horizontal="right" wrapText="1"/>
    </xf>
    <xf numFmtId="43" fontId="7" fillId="2" borderId="3" xfId="0" applyNumberFormat="1" applyFont="1" applyFill="1" applyBorder="1" applyAlignment="1" applyProtection="1">
      <alignment wrapText="1"/>
    </xf>
    <xf numFmtId="43" fontId="3" fillId="0" borderId="3" xfId="0" applyNumberFormat="1" applyFont="1" applyBorder="1"/>
    <xf numFmtId="43" fontId="0" fillId="0" borderId="3" xfId="0" applyNumberFormat="1" applyFont="1" applyBorder="1"/>
    <xf numFmtId="0" fontId="29" fillId="0" borderId="3" xfId="2" applyNumberFormat="1" applyFont="1" applyFill="1" applyBorder="1" applyAlignment="1" applyProtection="1">
      <alignment horizontal="left" vertical="center" wrapText="1" indent="1"/>
    </xf>
    <xf numFmtId="0" fontId="8" fillId="2" borderId="0" xfId="0" quotePrefix="1" applyFont="1" applyFill="1" applyBorder="1" applyAlignment="1">
      <alignment horizontal="left" vertical="center"/>
    </xf>
    <xf numFmtId="0" fontId="8" fillId="2" borderId="0" xfId="0" quotePrefix="1" applyFont="1" applyFill="1" applyBorder="1" applyAlignment="1">
      <alignment horizontal="left" vertical="center" wrapText="1"/>
    </xf>
    <xf numFmtId="43" fontId="26" fillId="4" borderId="3" xfId="0" applyNumberFormat="1" applyFont="1" applyFill="1" applyBorder="1" applyAlignment="1">
      <alignment horizontal="right" wrapText="1"/>
    </xf>
    <xf numFmtId="43" fontId="20" fillId="4" borderId="3" xfId="0" applyNumberFormat="1" applyFont="1" applyFill="1" applyBorder="1" applyAlignment="1">
      <alignment horizontal="right" wrapText="1"/>
    </xf>
    <xf numFmtId="43" fontId="32" fillId="2" borderId="3" xfId="0" applyNumberFormat="1" applyFont="1" applyFill="1" applyBorder="1" applyAlignment="1" applyProtection="1">
      <alignment vertical="center" wrapText="1"/>
    </xf>
    <xf numFmtId="43" fontId="3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64" fontId="7" fillId="0" borderId="3" xfId="0" applyNumberFormat="1" applyFont="1" applyFill="1" applyBorder="1" applyAlignment="1">
      <alignment horizontal="right"/>
    </xf>
    <xf numFmtId="164" fontId="7" fillId="3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 applyProtection="1">
      <alignment vertical="center" wrapText="1"/>
    </xf>
    <xf numFmtId="164" fontId="7" fillId="0" borderId="3" xfId="0" applyNumberFormat="1" applyFont="1" applyFill="1" applyBorder="1" applyAlignment="1" applyProtection="1">
      <alignment horizontal="right" wrapText="1"/>
    </xf>
    <xf numFmtId="164" fontId="7" fillId="0" borderId="3" xfId="0" applyNumberFormat="1" applyFont="1" applyBorder="1" applyAlignment="1">
      <alignment horizontal="right"/>
    </xf>
    <xf numFmtId="164" fontId="7" fillId="3" borderId="3" xfId="0" applyNumberFormat="1" applyFont="1" applyFill="1" applyBorder="1" applyAlignment="1" applyProtection="1">
      <alignment horizontal="right" wrapText="1"/>
    </xf>
    <xf numFmtId="164" fontId="10" fillId="0" borderId="3" xfId="0" applyNumberFormat="1" applyFont="1" applyFill="1" applyBorder="1" applyAlignment="1" applyProtection="1">
      <alignment horizontal="left" vertical="center" wrapText="1"/>
    </xf>
    <xf numFmtId="164" fontId="7" fillId="3" borderId="3" xfId="0" quotePrefix="1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 applyProtection="1">
      <alignment horizontal="center" vertical="center" wrapText="1"/>
    </xf>
    <xf numFmtId="164" fontId="7" fillId="3" borderId="3" xfId="0" applyNumberFormat="1" applyFont="1" applyFill="1" applyBorder="1" applyAlignment="1" applyProtection="1">
      <alignment horizontal="left" vertical="center" wrapText="1"/>
    </xf>
    <xf numFmtId="164" fontId="10" fillId="3" borderId="3" xfId="0" applyNumberFormat="1" applyFont="1" applyFill="1" applyBorder="1" applyAlignment="1" applyProtection="1">
      <alignment vertical="center"/>
    </xf>
    <xf numFmtId="164" fontId="29" fillId="3" borderId="3" xfId="0" applyNumberFormat="1" applyFont="1" applyFill="1" applyBorder="1" applyAlignment="1" applyProtection="1">
      <alignment wrapText="1"/>
    </xf>
    <xf numFmtId="164" fontId="30" fillId="0" borderId="3" xfId="2" applyNumberFormat="1" applyFont="1" applyFill="1" applyBorder="1" applyAlignment="1" applyProtection="1">
      <alignment vertical="center" wrapText="1"/>
    </xf>
    <xf numFmtId="43" fontId="5" fillId="2" borderId="0" xfId="0" applyNumberFormat="1" applyFont="1" applyFill="1" applyBorder="1" applyAlignment="1">
      <alignment horizontal="right"/>
    </xf>
    <xf numFmtId="43" fontId="0" fillId="0" borderId="0" xfId="0" applyNumberFormat="1" applyBorder="1"/>
    <xf numFmtId="164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3" fontId="31" fillId="0" borderId="3" xfId="3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 applyProtection="1">
      <alignment vertical="center"/>
    </xf>
    <xf numFmtId="43" fontId="0" fillId="0" borderId="3" xfId="0" applyNumberFormat="1" applyFont="1" applyBorder="1" applyAlignment="1">
      <alignment horizontal="right" vertical="center"/>
    </xf>
    <xf numFmtId="43" fontId="29" fillId="0" borderId="3" xfId="3" applyNumberFormat="1" applyFont="1" applyFill="1" applyBorder="1" applyAlignment="1">
      <alignment horizontal="right"/>
    </xf>
    <xf numFmtId="43" fontId="29" fillId="8" borderId="3" xfId="3" applyNumberFormat="1" applyFont="1" applyFill="1" applyBorder="1"/>
    <xf numFmtId="43" fontId="29" fillId="8" borderId="4" xfId="3" applyNumberFormat="1" applyFont="1" applyFill="1" applyBorder="1" applyAlignment="1">
      <alignment horizontal="right"/>
    </xf>
    <xf numFmtId="43" fontId="29" fillId="8" borderId="3" xfId="3" applyNumberFormat="1" applyFont="1" applyFill="1" applyBorder="1" applyAlignment="1">
      <alignment horizontal="right"/>
    </xf>
    <xf numFmtId="43" fontId="31" fillId="0" borderId="3" xfId="3" applyNumberFormat="1" applyFont="1" applyFill="1" applyBorder="1"/>
    <xf numFmtId="43" fontId="29" fillId="0" borderId="3" xfId="3" applyNumberFormat="1" applyFont="1" applyFill="1" applyBorder="1" applyAlignment="1">
      <alignment horizontal="right" vertical="center"/>
    </xf>
    <xf numFmtId="43" fontId="29" fillId="0" borderId="3" xfId="3" applyNumberFormat="1" applyFont="1" applyFill="1" applyBorder="1" applyAlignment="1">
      <alignment horizontal="right" vertical="center" wrapText="1"/>
    </xf>
    <xf numFmtId="43" fontId="26" fillId="4" borderId="7" xfId="0" applyNumberFormat="1" applyFont="1" applyFill="1" applyBorder="1" applyAlignment="1">
      <alignment horizontal="right" wrapText="1"/>
    </xf>
    <xf numFmtId="43" fontId="31" fillId="0" borderId="3" xfId="3" applyNumberFormat="1" applyFont="1" applyFill="1" applyBorder="1" applyAlignment="1" applyProtection="1">
      <alignment horizontal="right" wrapText="1"/>
    </xf>
    <xf numFmtId="43" fontId="1" fillId="0" borderId="3" xfId="0" applyNumberFormat="1" applyFont="1" applyBorder="1"/>
    <xf numFmtId="43" fontId="29" fillId="0" borderId="3" xfId="2" applyNumberFormat="1" applyFont="1" applyFill="1" applyBorder="1" applyAlignment="1">
      <alignment horizontal="right"/>
    </xf>
    <xf numFmtId="43" fontId="29" fillId="6" borderId="3" xfId="3" applyNumberFormat="1" applyFont="1" applyFill="1" applyBorder="1" applyAlignment="1">
      <alignment horizontal="right"/>
    </xf>
    <xf numFmtId="43" fontId="3" fillId="6" borderId="3" xfId="0" applyNumberFormat="1" applyFont="1" applyFill="1" applyBorder="1"/>
    <xf numFmtId="43" fontId="3" fillId="0" borderId="3" xfId="0" applyNumberFormat="1" applyFont="1" applyFill="1" applyBorder="1"/>
    <xf numFmtId="43" fontId="22" fillId="0" borderId="3" xfId="0" applyNumberFormat="1" applyFont="1" applyFill="1" applyBorder="1"/>
    <xf numFmtId="43" fontId="0" fillId="0" borderId="3" xfId="0" applyNumberFormat="1" applyFont="1" applyFill="1" applyBorder="1"/>
    <xf numFmtId="43" fontId="2" fillId="0" borderId="3" xfId="0" applyNumberFormat="1" applyFont="1" applyFill="1" applyBorder="1"/>
    <xf numFmtId="43" fontId="31" fillId="0" borderId="3" xfId="0" applyNumberFormat="1" applyFont="1" applyFill="1" applyBorder="1"/>
    <xf numFmtId="43" fontId="29" fillId="0" borderId="3" xfId="0" applyNumberFormat="1" applyFont="1" applyFill="1" applyBorder="1"/>
    <xf numFmtId="43" fontId="30" fillId="0" borderId="3" xfId="2" applyNumberFormat="1" applyFont="1" applyFill="1" applyBorder="1"/>
    <xf numFmtId="43" fontId="31" fillId="0" borderId="3" xfId="2" applyNumberFormat="1" applyFont="1" applyFill="1" applyBorder="1"/>
    <xf numFmtId="164" fontId="30" fillId="0" borderId="3" xfId="2" applyNumberFormat="1" applyFont="1" applyFill="1" applyBorder="1" applyAlignment="1">
      <alignment horizontal="right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43" fontId="5" fillId="2" borderId="3" xfId="0" applyNumberFormat="1" applyFont="1" applyFill="1" applyBorder="1" applyAlignment="1" applyProtection="1">
      <alignment horizontal="left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7" fillId="0" borderId="3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7" fillId="3" borderId="3" xfId="0" quotePrefix="1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horizont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7" fillId="3" borderId="1" xfId="0" quotePrefix="1" applyFont="1" applyFill="1" applyBorder="1" applyAlignment="1">
      <alignment horizontal="left" wrapText="1"/>
    </xf>
    <xf numFmtId="0" fontId="7" fillId="3" borderId="2" xfId="0" quotePrefix="1" applyFont="1" applyFill="1" applyBorder="1" applyAlignment="1">
      <alignment horizontal="left" wrapText="1"/>
    </xf>
    <xf numFmtId="0" fontId="7" fillId="3" borderId="4" xfId="0" quotePrefix="1" applyFont="1" applyFill="1" applyBorder="1" applyAlignment="1">
      <alignment horizontal="left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6" fillId="3" borderId="1" xfId="0" applyNumberFormat="1" applyFont="1" applyFill="1" applyBorder="1" applyAlignment="1" applyProtection="1">
      <alignment horizontal="center" vertical="center" wrapText="1"/>
    </xf>
    <xf numFmtId="0" fontId="16" fillId="3" borderId="2" xfId="0" applyNumberFormat="1" applyFont="1" applyFill="1" applyBorder="1" applyAlignment="1" applyProtection="1">
      <alignment horizontal="center" vertical="center" wrapText="1"/>
    </xf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left" vertical="center" wrapText="1"/>
    </xf>
    <xf numFmtId="0" fontId="7" fillId="5" borderId="2" xfId="0" applyNumberFormat="1" applyFont="1" applyFill="1" applyBorder="1" applyAlignment="1" applyProtection="1">
      <alignment horizontal="left" vertical="center" wrapTex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22" fillId="8" borderId="3" xfId="0" applyFont="1" applyFill="1" applyBorder="1" applyAlignment="1">
      <alignment horizontal="center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Alignment="1">
      <alignment horizontal="center"/>
    </xf>
  </cellXfs>
  <cellStyles count="4">
    <cellStyle name="Dobro" xfId="3" builtinId="26"/>
    <cellStyle name="Loše" xfId="2" builtinId="27"/>
    <cellStyle name="Normalno" xfId="0" builtinId="0"/>
    <cellStyle name="Obično_List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W42"/>
  <sheetViews>
    <sheetView zoomScaleNormal="100" workbookViewId="0">
      <selection activeCell="B10" sqref="B10:L10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3" spans="2:13" x14ac:dyDescent="0.25">
      <c r="F3" s="212" t="s">
        <v>240</v>
      </c>
      <c r="G3" s="212"/>
      <c r="H3" s="212"/>
      <c r="I3" s="212"/>
      <c r="J3" s="212"/>
    </row>
    <row r="4" spans="2:13" x14ac:dyDescent="0.25">
      <c r="F4" s="212"/>
      <c r="G4" s="212"/>
      <c r="H4" s="212"/>
      <c r="I4" s="212"/>
      <c r="J4" s="212"/>
    </row>
    <row r="7" spans="2:13" ht="42" customHeight="1" x14ac:dyDescent="0.25">
      <c r="B7" s="194" t="s">
        <v>255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24"/>
    </row>
    <row r="8" spans="2:13" ht="18" customHeight="1" x14ac:dyDescent="0.25"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3"/>
    </row>
    <row r="9" spans="2:13" ht="15.75" customHeight="1" x14ac:dyDescent="0.25">
      <c r="B9" s="194" t="s">
        <v>10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23"/>
    </row>
    <row r="10" spans="2:13" ht="18" x14ac:dyDescent="0.25"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4"/>
    </row>
    <row r="11" spans="2:13" ht="18" customHeight="1" x14ac:dyDescent="0.25">
      <c r="B11" s="194" t="s">
        <v>52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22"/>
    </row>
    <row r="12" spans="2:13" ht="18" customHeight="1" x14ac:dyDescent="0.25"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22"/>
    </row>
    <row r="13" spans="2:13" ht="18" customHeight="1" x14ac:dyDescent="0.25">
      <c r="B13" s="211" t="s">
        <v>60</v>
      </c>
      <c r="C13" s="211"/>
      <c r="D13" s="211"/>
      <c r="E13" s="211"/>
      <c r="F13" s="211"/>
      <c r="G13" s="46"/>
      <c r="H13" s="42"/>
      <c r="I13" s="42"/>
      <c r="J13" s="42"/>
      <c r="K13" s="43"/>
      <c r="L13" s="43"/>
    </row>
    <row r="14" spans="2:13" ht="25.5" x14ac:dyDescent="0.25">
      <c r="B14" s="204" t="s">
        <v>7</v>
      </c>
      <c r="C14" s="204"/>
      <c r="D14" s="204"/>
      <c r="E14" s="204"/>
      <c r="F14" s="204"/>
      <c r="G14" s="25" t="s">
        <v>241</v>
      </c>
      <c r="H14" s="25" t="s">
        <v>251</v>
      </c>
      <c r="I14" s="25" t="s">
        <v>242</v>
      </c>
      <c r="J14" s="25" t="s">
        <v>243</v>
      </c>
      <c r="K14" s="25" t="s">
        <v>24</v>
      </c>
      <c r="L14" s="25" t="s">
        <v>50</v>
      </c>
    </row>
    <row r="15" spans="2:13" x14ac:dyDescent="0.25">
      <c r="B15" s="205">
        <v>1</v>
      </c>
      <c r="C15" s="205"/>
      <c r="D15" s="205"/>
      <c r="E15" s="205"/>
      <c r="F15" s="206"/>
      <c r="G15" s="29">
        <v>2</v>
      </c>
      <c r="H15" s="28">
        <v>3</v>
      </c>
      <c r="I15" s="28">
        <v>4</v>
      </c>
      <c r="J15" s="28">
        <v>5</v>
      </c>
      <c r="K15" s="28" t="s">
        <v>37</v>
      </c>
      <c r="L15" s="28" t="s">
        <v>38</v>
      </c>
    </row>
    <row r="16" spans="2:13" x14ac:dyDescent="0.25">
      <c r="B16" s="200" t="s">
        <v>26</v>
      </c>
      <c r="C16" s="201"/>
      <c r="D16" s="201"/>
      <c r="E16" s="201"/>
      <c r="F16" s="202"/>
      <c r="G16" s="138">
        <v>1130243.28</v>
      </c>
      <c r="H16" s="154">
        <v>1240965.3799999999</v>
      </c>
      <c r="I16" s="154">
        <v>1487784.23</v>
      </c>
      <c r="J16" s="154">
        <v>1683570.45</v>
      </c>
      <c r="K16" s="154">
        <f>(J16/G16)*100</f>
        <v>148.95646625742381</v>
      </c>
      <c r="L16" s="154">
        <f>(J16/I16)*100</f>
        <v>113.15958430343088</v>
      </c>
    </row>
    <row r="17" spans="1:49" x14ac:dyDescent="0.25">
      <c r="B17" s="203" t="s">
        <v>25</v>
      </c>
      <c r="C17" s="202"/>
      <c r="D17" s="202"/>
      <c r="E17" s="202"/>
      <c r="F17" s="202"/>
      <c r="G17" s="138">
        <v>0</v>
      </c>
      <c r="H17" s="139">
        <v>0</v>
      </c>
      <c r="I17" s="154">
        <v>0</v>
      </c>
      <c r="J17" s="154">
        <v>0</v>
      </c>
      <c r="K17" s="154">
        <v>0</v>
      </c>
      <c r="L17" s="154">
        <v>0</v>
      </c>
    </row>
    <row r="18" spans="1:49" x14ac:dyDescent="0.25">
      <c r="B18" s="197" t="s">
        <v>0</v>
      </c>
      <c r="C18" s="198"/>
      <c r="D18" s="198"/>
      <c r="E18" s="198"/>
      <c r="F18" s="199"/>
      <c r="G18" s="149">
        <f>+G16</f>
        <v>1130243.28</v>
      </c>
      <c r="H18" s="149">
        <f t="shared" ref="H18:J18" si="0">+H16</f>
        <v>1240965.3799999999</v>
      </c>
      <c r="I18" s="149">
        <f t="shared" si="0"/>
        <v>1487784.23</v>
      </c>
      <c r="J18" s="149">
        <f t="shared" si="0"/>
        <v>1683570.45</v>
      </c>
      <c r="K18" s="140">
        <f>(J18/G18)*100</f>
        <v>148.95646625742381</v>
      </c>
      <c r="L18" s="140">
        <f>(J18/I18)*100</f>
        <v>113.15958430343088</v>
      </c>
    </row>
    <row r="19" spans="1:49" x14ac:dyDescent="0.25">
      <c r="B19" s="210" t="s">
        <v>27</v>
      </c>
      <c r="C19" s="201"/>
      <c r="D19" s="201"/>
      <c r="E19" s="201"/>
      <c r="F19" s="201"/>
      <c r="G19" s="141">
        <v>1190145.08</v>
      </c>
      <c r="H19" s="154">
        <v>1215533.83</v>
      </c>
      <c r="I19" s="154">
        <v>1502046.59</v>
      </c>
      <c r="J19" s="154">
        <v>1432283.32</v>
      </c>
      <c r="K19" s="154">
        <f>(J19/G19)*100</f>
        <v>120.34527084714748</v>
      </c>
      <c r="L19" s="142">
        <f>(J19/I19)*100</f>
        <v>95.355452323219879</v>
      </c>
    </row>
    <row r="20" spans="1:49" x14ac:dyDescent="0.25">
      <c r="B20" s="208" t="s">
        <v>28</v>
      </c>
      <c r="C20" s="202"/>
      <c r="D20" s="202"/>
      <c r="E20" s="202"/>
      <c r="F20" s="202"/>
      <c r="G20" s="138">
        <v>11058.94</v>
      </c>
      <c r="H20" s="155">
        <v>194545</v>
      </c>
      <c r="I20" s="155">
        <v>496546.58</v>
      </c>
      <c r="J20" s="155">
        <v>211505.38</v>
      </c>
      <c r="K20" s="154">
        <f>(J20/G20)*100</f>
        <v>1912.5285063487099</v>
      </c>
      <c r="L20" s="142">
        <f>(J20/I20)*100</f>
        <v>42.595274747436584</v>
      </c>
    </row>
    <row r="21" spans="1:49" x14ac:dyDescent="0.25">
      <c r="B21" s="17" t="s">
        <v>1</v>
      </c>
      <c r="C21" s="40"/>
      <c r="D21" s="40"/>
      <c r="E21" s="40"/>
      <c r="F21" s="40"/>
      <c r="G21" s="149">
        <f>+G20+G19</f>
        <v>1201204.02</v>
      </c>
      <c r="H21" s="149">
        <f>+H20+H19</f>
        <v>1410078.83</v>
      </c>
      <c r="I21" s="140">
        <f>+I20+I19</f>
        <v>1998593.1700000002</v>
      </c>
      <c r="J21" s="140">
        <f>+J20+J19</f>
        <v>1643788.7000000002</v>
      </c>
      <c r="K21" s="140">
        <f>(J21/G21)*100</f>
        <v>136.84508814747392</v>
      </c>
      <c r="L21" s="140">
        <f>(J21/I21)*100</f>
        <v>82.247288976775607</v>
      </c>
    </row>
    <row r="22" spans="1:49" x14ac:dyDescent="0.25">
      <c r="B22" s="209" t="s">
        <v>2</v>
      </c>
      <c r="C22" s="198"/>
      <c r="D22" s="198"/>
      <c r="E22" s="198"/>
      <c r="F22" s="198"/>
      <c r="G22" s="144">
        <f>+G18-G21</f>
        <v>-70960.739999999991</v>
      </c>
      <c r="H22" s="144">
        <f t="shared" ref="H22:J22" si="1">+H18-H21</f>
        <v>-169113.45000000019</v>
      </c>
      <c r="I22" s="144">
        <f>+I18-I21</f>
        <v>-510808.94000000018</v>
      </c>
      <c r="J22" s="144">
        <f t="shared" si="1"/>
        <v>39781.749999999767</v>
      </c>
      <c r="K22" s="140">
        <f>(J22/G22)*100</f>
        <v>-56.061633517350259</v>
      </c>
      <c r="L22" s="140">
        <f>(J22/I22)*100</f>
        <v>-7.7879901632104858</v>
      </c>
    </row>
    <row r="23" spans="1:49" ht="18" x14ac:dyDescent="0.25"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1"/>
    </row>
    <row r="24" spans="1:49" ht="18" customHeight="1" x14ac:dyDescent="0.25">
      <c r="B24" s="218" t="s">
        <v>57</v>
      </c>
      <c r="C24" s="218"/>
      <c r="D24" s="218"/>
      <c r="E24" s="218"/>
      <c r="F24" s="218"/>
      <c r="G24" s="41"/>
      <c r="H24" s="42"/>
      <c r="I24" s="42"/>
      <c r="J24" s="42"/>
      <c r="K24" s="43"/>
      <c r="L24" s="43"/>
      <c r="M24" s="1"/>
    </row>
    <row r="25" spans="1:49" ht="25.5" x14ac:dyDescent="0.25">
      <c r="B25" s="204" t="s">
        <v>7</v>
      </c>
      <c r="C25" s="204"/>
      <c r="D25" s="204"/>
      <c r="E25" s="204"/>
      <c r="F25" s="204"/>
      <c r="G25" s="25" t="s">
        <v>241</v>
      </c>
      <c r="H25" s="25" t="s">
        <v>251</v>
      </c>
      <c r="I25" s="25" t="s">
        <v>242</v>
      </c>
      <c r="J25" s="25" t="s">
        <v>243</v>
      </c>
      <c r="K25" s="2" t="s">
        <v>24</v>
      </c>
      <c r="L25" s="2" t="s">
        <v>50</v>
      </c>
    </row>
    <row r="26" spans="1:49" x14ac:dyDescent="0.25">
      <c r="B26" s="219">
        <v>1</v>
      </c>
      <c r="C26" s="220"/>
      <c r="D26" s="220"/>
      <c r="E26" s="220"/>
      <c r="F26" s="220"/>
      <c r="G26" s="30">
        <v>2</v>
      </c>
      <c r="H26" s="28">
        <v>3</v>
      </c>
      <c r="I26" s="28">
        <v>4</v>
      </c>
      <c r="J26" s="28">
        <v>5</v>
      </c>
      <c r="K26" s="28" t="s">
        <v>37</v>
      </c>
      <c r="L26" s="28" t="s">
        <v>38</v>
      </c>
    </row>
    <row r="27" spans="1:49" ht="15.75" customHeight="1" x14ac:dyDescent="0.25">
      <c r="B27" s="200" t="s">
        <v>29</v>
      </c>
      <c r="C27" s="221"/>
      <c r="D27" s="221"/>
      <c r="E27" s="221"/>
      <c r="F27" s="221"/>
      <c r="G27" s="145">
        <v>0</v>
      </c>
      <c r="H27" s="155">
        <v>185811.93</v>
      </c>
      <c r="I27" s="155">
        <v>21547.279999999999</v>
      </c>
      <c r="J27" s="155">
        <v>8275</v>
      </c>
      <c r="K27" s="143">
        <v>0</v>
      </c>
      <c r="L27" s="143">
        <f>(J27/I27)*100</f>
        <v>38.40391919536944</v>
      </c>
    </row>
    <row r="28" spans="1:49" x14ac:dyDescent="0.25">
      <c r="B28" s="200" t="s">
        <v>30</v>
      </c>
      <c r="C28" s="201"/>
      <c r="D28" s="201"/>
      <c r="E28" s="201"/>
      <c r="F28" s="201"/>
      <c r="G28" s="141">
        <v>0</v>
      </c>
      <c r="H28" s="155">
        <v>59725.26</v>
      </c>
      <c r="I28" s="155">
        <v>57017.32</v>
      </c>
      <c r="J28" s="155">
        <v>57017.32</v>
      </c>
      <c r="K28" s="143">
        <v>0</v>
      </c>
      <c r="L28" s="143">
        <f>(J28/I28)*100</f>
        <v>100</v>
      </c>
    </row>
    <row r="29" spans="1:49" ht="15" customHeight="1" x14ac:dyDescent="0.25">
      <c r="B29" s="215" t="s">
        <v>51</v>
      </c>
      <c r="C29" s="216"/>
      <c r="D29" s="216"/>
      <c r="E29" s="216"/>
      <c r="F29" s="217"/>
      <c r="G29" s="146">
        <f>+G27-G28</f>
        <v>0</v>
      </c>
      <c r="H29" s="146">
        <f>+H27-H28</f>
        <v>126086.66999999998</v>
      </c>
      <c r="I29" s="146">
        <f>+I27-I28</f>
        <v>-35470.04</v>
      </c>
      <c r="J29" s="146">
        <f t="shared" ref="J29" si="2">+J27-J28</f>
        <v>-48742.32</v>
      </c>
      <c r="K29" s="147">
        <v>0</v>
      </c>
      <c r="L29" s="147">
        <f>(J29/I29)*100</f>
        <v>137.41828314825696</v>
      </c>
    </row>
    <row r="30" spans="1:49" s="33" customFormat="1" ht="15" customHeight="1" x14ac:dyDescent="0.25">
      <c r="A30"/>
      <c r="B30" s="200" t="s">
        <v>14</v>
      </c>
      <c r="C30" s="201"/>
      <c r="D30" s="201"/>
      <c r="E30" s="201"/>
      <c r="F30" s="201"/>
      <c r="G30" s="141">
        <v>59337.81</v>
      </c>
      <c r="H30" s="155">
        <v>50092.22</v>
      </c>
      <c r="I30" s="155">
        <v>29335.35</v>
      </c>
      <c r="J30" s="155">
        <v>-19198.25</v>
      </c>
      <c r="K30" s="143">
        <f>(J30/G30)*100</f>
        <v>-32.354160020398467</v>
      </c>
      <c r="L30" s="143">
        <f>(J30/I30)*100</f>
        <v>-65.444080264936332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s="33" customFormat="1" ht="15" customHeight="1" x14ac:dyDescent="0.25">
      <c r="A31"/>
      <c r="B31" s="200" t="s">
        <v>56</v>
      </c>
      <c r="C31" s="201"/>
      <c r="D31" s="201"/>
      <c r="E31" s="201"/>
      <c r="F31" s="201"/>
      <c r="G31" s="151"/>
      <c r="H31" s="180">
        <v>0</v>
      </c>
      <c r="I31" s="180">
        <v>0</v>
      </c>
      <c r="J31" s="143">
        <v>0</v>
      </c>
      <c r="K31" s="143">
        <f>(J31/G32)*100</f>
        <v>0</v>
      </c>
      <c r="L31" s="143">
        <v>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s="39" customFormat="1" x14ac:dyDescent="0.25">
      <c r="A32" s="38"/>
      <c r="B32" s="215" t="s">
        <v>58</v>
      </c>
      <c r="C32" s="216"/>
      <c r="D32" s="216"/>
      <c r="E32" s="216"/>
      <c r="F32" s="217"/>
      <c r="G32" s="146">
        <f>+G30+G31</f>
        <v>59337.81</v>
      </c>
      <c r="H32" s="148">
        <f>SUM(H30:H31)</f>
        <v>50092.22</v>
      </c>
      <c r="I32" s="148">
        <f t="shared" ref="I32:L32" si="3">SUM(I30:I31)</f>
        <v>29335.35</v>
      </c>
      <c r="J32" s="148">
        <f>SUM(J30:J31)</f>
        <v>-19198.25</v>
      </c>
      <c r="K32" s="148">
        <f t="shared" si="3"/>
        <v>-32.354160020398467</v>
      </c>
      <c r="L32" s="148">
        <f t="shared" si="3"/>
        <v>-65.444080264936332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</row>
    <row r="33" spans="2:12" x14ac:dyDescent="0.25">
      <c r="B33" s="207" t="s">
        <v>59</v>
      </c>
      <c r="C33" s="207"/>
      <c r="D33" s="207"/>
      <c r="E33" s="207"/>
      <c r="F33" s="207"/>
      <c r="G33" s="150">
        <f>+G32+G22</f>
        <v>-11622.929999999993</v>
      </c>
      <c r="H33" s="150">
        <f>+H22+H32</f>
        <v>-119021.23000000019</v>
      </c>
      <c r="I33" s="150">
        <f>+I22+I32</f>
        <v>-481473.5900000002</v>
      </c>
      <c r="J33" s="150">
        <f>+J30+J22</f>
        <v>20583.499999999767</v>
      </c>
      <c r="K33" s="148">
        <f>(J33/G33)*100</f>
        <v>-177.09389973096094</v>
      </c>
      <c r="L33" s="148">
        <f>(J33/I33)*100</f>
        <v>-4.2751046843503424</v>
      </c>
    </row>
    <row r="35" spans="2:12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31"/>
    </row>
    <row r="36" spans="2:12" x14ac:dyDescent="0.25">
      <c r="B36" s="195" t="s">
        <v>61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</row>
    <row r="37" spans="2:12" ht="15" customHeight="1" x14ac:dyDescent="0.25">
      <c r="B37" s="195" t="s">
        <v>62</v>
      </c>
      <c r="C37" s="195"/>
      <c r="D37" s="195"/>
      <c r="E37" s="195"/>
      <c r="F37" s="195"/>
      <c r="G37" s="195"/>
      <c r="H37" s="195"/>
      <c r="I37" s="195"/>
      <c r="J37" s="195"/>
      <c r="K37" s="195"/>
      <c r="L37" s="195"/>
    </row>
    <row r="38" spans="2:12" ht="15" customHeight="1" x14ac:dyDescent="0.25">
      <c r="B38" s="195" t="s">
        <v>63</v>
      </c>
      <c r="C38" s="195"/>
      <c r="D38" s="195"/>
      <c r="E38" s="195"/>
      <c r="F38" s="195"/>
      <c r="G38" s="195"/>
      <c r="H38" s="195"/>
      <c r="I38" s="195"/>
      <c r="J38" s="195"/>
      <c r="K38" s="195"/>
      <c r="L38" s="195"/>
    </row>
    <row r="39" spans="2:12" ht="15" customHeight="1" x14ac:dyDescent="0.25">
      <c r="B39" s="195" t="s">
        <v>64</v>
      </c>
      <c r="C39" s="195"/>
      <c r="D39" s="195"/>
      <c r="E39" s="195"/>
      <c r="F39" s="195"/>
      <c r="G39" s="195"/>
      <c r="H39" s="195"/>
      <c r="I39" s="195"/>
      <c r="J39" s="195"/>
      <c r="K39" s="195"/>
      <c r="L39" s="195"/>
    </row>
    <row r="40" spans="2:12" ht="36.75" customHeight="1" x14ac:dyDescent="0.25"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</row>
    <row r="41" spans="2:12" ht="15" customHeight="1" x14ac:dyDescent="0.25">
      <c r="B41" s="196" t="s">
        <v>65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</row>
    <row r="42" spans="2:12" x14ac:dyDescent="0.25"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</row>
  </sheetData>
  <mergeCells count="32">
    <mergeCell ref="F3:J4"/>
    <mergeCell ref="B38:L38"/>
    <mergeCell ref="B8:L8"/>
    <mergeCell ref="B10:L10"/>
    <mergeCell ref="B12:L12"/>
    <mergeCell ref="B23:L23"/>
    <mergeCell ref="B11:L11"/>
    <mergeCell ref="B9:L9"/>
    <mergeCell ref="B32:F32"/>
    <mergeCell ref="B29:F29"/>
    <mergeCell ref="B24:F24"/>
    <mergeCell ref="B30:F30"/>
    <mergeCell ref="B31:F31"/>
    <mergeCell ref="B25:F25"/>
    <mergeCell ref="B26:F26"/>
    <mergeCell ref="B27:F27"/>
    <mergeCell ref="B7:L7"/>
    <mergeCell ref="B39:L40"/>
    <mergeCell ref="B41:L42"/>
    <mergeCell ref="B18:F18"/>
    <mergeCell ref="B28:F28"/>
    <mergeCell ref="B16:F16"/>
    <mergeCell ref="B17:F17"/>
    <mergeCell ref="B14:F14"/>
    <mergeCell ref="B15:F15"/>
    <mergeCell ref="B33:F33"/>
    <mergeCell ref="B20:F20"/>
    <mergeCell ref="B22:F22"/>
    <mergeCell ref="B19:F19"/>
    <mergeCell ref="B36:L36"/>
    <mergeCell ref="B37:L37"/>
    <mergeCell ref="B13:F13"/>
  </mergeCells>
  <pageMargins left="0.7" right="0.7" top="0.75" bottom="0.75" header="0.3" footer="0.3"/>
  <pageSetup paperSize="9" scale="67" orientation="landscape" r:id="rId1"/>
  <ignoredErrors>
    <ignoredError sqref="K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20"/>
  <sheetViews>
    <sheetView zoomScale="90" zoomScaleNormal="90" workbookViewId="0">
      <selection activeCell="J11" sqref="J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style="61" customWidth="1"/>
    <col min="11" max="12" width="15.7109375" style="61" customWidth="1"/>
  </cols>
  <sheetData>
    <row r="1" spans="2:12" ht="18" x14ac:dyDescent="0.25"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2:12" ht="15.75" customHeight="1" x14ac:dyDescent="0.25">
      <c r="B2" s="194" t="s">
        <v>10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2:12" ht="18" x14ac:dyDescent="0.25"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2:12" ht="15.75" customHeight="1" x14ac:dyDescent="0.25">
      <c r="B4" s="194" t="s">
        <v>54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2:12" ht="18" x14ac:dyDescent="0.25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2:12" ht="15.75" customHeight="1" x14ac:dyDescent="0.25">
      <c r="B6" s="194" t="s">
        <v>39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</row>
    <row r="7" spans="2:12" ht="18" x14ac:dyDescent="0.25"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</row>
    <row r="8" spans="2:12" ht="45" customHeight="1" x14ac:dyDescent="0.25">
      <c r="B8" s="225" t="s">
        <v>7</v>
      </c>
      <c r="C8" s="226"/>
      <c r="D8" s="226"/>
      <c r="E8" s="226"/>
      <c r="F8" s="227"/>
      <c r="G8" s="57" t="s">
        <v>163</v>
      </c>
      <c r="H8" s="57" t="s">
        <v>251</v>
      </c>
      <c r="I8" s="57" t="s">
        <v>242</v>
      </c>
      <c r="J8" s="57" t="s">
        <v>243</v>
      </c>
      <c r="K8" s="57" t="s">
        <v>24</v>
      </c>
      <c r="L8" s="57" t="s">
        <v>50</v>
      </c>
    </row>
    <row r="9" spans="2:12" x14ac:dyDescent="0.25">
      <c r="B9" s="222">
        <v>1</v>
      </c>
      <c r="C9" s="223"/>
      <c r="D9" s="223"/>
      <c r="E9" s="223"/>
      <c r="F9" s="224"/>
      <c r="G9" s="34">
        <v>2</v>
      </c>
      <c r="H9" s="34">
        <v>3</v>
      </c>
      <c r="I9" s="34">
        <v>4</v>
      </c>
      <c r="J9" s="34">
        <v>5</v>
      </c>
      <c r="K9" s="58" t="s">
        <v>37</v>
      </c>
      <c r="L9" s="58" t="s">
        <v>38</v>
      </c>
    </row>
    <row r="10" spans="2:12" x14ac:dyDescent="0.25">
      <c r="B10" s="5"/>
      <c r="C10" s="5"/>
      <c r="D10" s="5"/>
      <c r="E10" s="5"/>
      <c r="F10" s="5" t="s">
        <v>49</v>
      </c>
      <c r="G10" s="159">
        <f>+G11</f>
        <v>1130243.28</v>
      </c>
      <c r="H10" s="159">
        <f t="shared" ref="H10:J10" si="0">+H11</f>
        <v>1240965.3799999999</v>
      </c>
      <c r="I10" s="159">
        <f t="shared" si="0"/>
        <v>1487784.23</v>
      </c>
      <c r="J10" s="159">
        <f t="shared" si="0"/>
        <v>1683570.4500000002</v>
      </c>
      <c r="K10" s="129">
        <f>(J10/G10)*100</f>
        <v>148.95646625742381</v>
      </c>
      <c r="L10" s="129">
        <f>(J10/I10)*100</f>
        <v>113.15958430343089</v>
      </c>
    </row>
    <row r="11" spans="2:12" x14ac:dyDescent="0.25">
      <c r="B11" s="5">
        <v>6</v>
      </c>
      <c r="C11" s="5"/>
      <c r="D11" s="5"/>
      <c r="E11" s="5"/>
      <c r="F11" s="5" t="s">
        <v>3</v>
      </c>
      <c r="G11" s="64">
        <f t="shared" ref="G11:I11" si="1">+G12+G19+G22+G28</f>
        <v>1130243.28</v>
      </c>
      <c r="H11" s="64">
        <f t="shared" si="1"/>
        <v>1240965.3799999999</v>
      </c>
      <c r="I11" s="64">
        <f t="shared" si="1"/>
        <v>1487784.23</v>
      </c>
      <c r="J11" s="64">
        <f>+J12+J19+J22+J28</f>
        <v>1683570.4500000002</v>
      </c>
      <c r="K11" s="129">
        <f t="shared" ref="K11:K43" si="2">(J11/G11)*100</f>
        <v>148.95646625742381</v>
      </c>
      <c r="L11" s="129">
        <f t="shared" ref="L11:L43" si="3">(J11/I11)*100</f>
        <v>113.15958430343089</v>
      </c>
    </row>
    <row r="12" spans="2:12" ht="25.5" x14ac:dyDescent="0.25">
      <c r="B12" s="5"/>
      <c r="C12" s="5">
        <v>63</v>
      </c>
      <c r="D12" s="5"/>
      <c r="E12" s="5"/>
      <c r="F12" s="5" t="s">
        <v>13</v>
      </c>
      <c r="G12" s="64">
        <f>+G13+G16</f>
        <v>978819.84000000008</v>
      </c>
      <c r="H12" s="64">
        <f>+H13+H16</f>
        <v>1041693.86</v>
      </c>
      <c r="I12" s="64">
        <f t="shared" ref="I12:J12" si="4">+I13+I16</f>
        <v>1275723.5999999999</v>
      </c>
      <c r="J12" s="64">
        <f t="shared" si="4"/>
        <v>1247235.29</v>
      </c>
      <c r="K12" s="129">
        <f t="shared" si="2"/>
        <v>127.42235486358754</v>
      </c>
      <c r="L12" s="129">
        <f t="shared" si="3"/>
        <v>97.766890100645639</v>
      </c>
    </row>
    <row r="13" spans="2:12" ht="25.5" x14ac:dyDescent="0.25">
      <c r="B13" s="16"/>
      <c r="C13" s="16"/>
      <c r="D13" s="16">
        <v>636</v>
      </c>
      <c r="E13" s="16"/>
      <c r="F13" s="106" t="s">
        <v>175</v>
      </c>
      <c r="G13" s="64">
        <f>+G14+G15</f>
        <v>974756.53</v>
      </c>
      <c r="H13" s="64">
        <f>+H14+H15</f>
        <v>1040311.5</v>
      </c>
      <c r="I13" s="64">
        <f>+I14+I15</f>
        <v>1273245.8599999999</v>
      </c>
      <c r="J13" s="64">
        <f>+J14+J15</f>
        <v>1244757.55</v>
      </c>
      <c r="K13" s="129">
        <f t="shared" si="2"/>
        <v>127.69932918530948</v>
      </c>
      <c r="L13" s="129">
        <f t="shared" si="3"/>
        <v>97.762544462543957</v>
      </c>
    </row>
    <row r="14" spans="2:12" ht="25.5" x14ac:dyDescent="0.25">
      <c r="B14" s="6"/>
      <c r="C14" s="6"/>
      <c r="D14" s="6"/>
      <c r="E14" s="6">
        <v>6361</v>
      </c>
      <c r="F14" s="21" t="s">
        <v>176</v>
      </c>
      <c r="G14" s="60">
        <v>974225.53</v>
      </c>
      <c r="H14" s="60">
        <f>SUM(23908.42,1015854.5,548.58)</f>
        <v>1040311.5</v>
      </c>
      <c r="I14" s="60">
        <f>SUM(2858.23,1269816.13,571.5)</f>
        <v>1273245.8599999999</v>
      </c>
      <c r="J14" s="126">
        <v>1243767.55</v>
      </c>
      <c r="K14" s="126">
        <f t="shared" si="2"/>
        <v>127.66731231114422</v>
      </c>
      <c r="L14" s="126">
        <f t="shared" si="3"/>
        <v>97.684790430027419</v>
      </c>
    </row>
    <row r="15" spans="2:12" ht="25.5" x14ac:dyDescent="0.25">
      <c r="B15" s="6"/>
      <c r="C15" s="6"/>
      <c r="D15" s="6"/>
      <c r="E15" s="6">
        <v>6362</v>
      </c>
      <c r="F15" s="21" t="s">
        <v>224</v>
      </c>
      <c r="G15" s="60">
        <v>531</v>
      </c>
      <c r="H15" s="60">
        <v>0</v>
      </c>
      <c r="I15" s="60">
        <v>0</v>
      </c>
      <c r="J15" s="126">
        <v>990</v>
      </c>
      <c r="K15" s="126">
        <f t="shared" si="2"/>
        <v>186.44067796610167</v>
      </c>
      <c r="L15" s="126" t="e">
        <f t="shared" si="3"/>
        <v>#DIV/0!</v>
      </c>
    </row>
    <row r="16" spans="2:12" ht="25.5" x14ac:dyDescent="0.25">
      <c r="B16" s="16"/>
      <c r="C16" s="16"/>
      <c r="D16" s="16">
        <v>639</v>
      </c>
      <c r="E16" s="16"/>
      <c r="F16" s="106" t="s">
        <v>177</v>
      </c>
      <c r="G16" s="64">
        <f>+G17+G18</f>
        <v>4063.3100000000004</v>
      </c>
      <c r="H16" s="64">
        <f t="shared" ref="H16:J16" si="5">+H17+H18</f>
        <v>1382.3600000000001</v>
      </c>
      <c r="I16" s="64">
        <f>+I17+I18</f>
        <v>2477.7399999999998</v>
      </c>
      <c r="J16" s="64">
        <f t="shared" si="5"/>
        <v>2477.7399999999998</v>
      </c>
      <c r="K16" s="129">
        <f t="shared" si="2"/>
        <v>60.978364929084897</v>
      </c>
      <c r="L16" s="129">
        <f t="shared" si="3"/>
        <v>100</v>
      </c>
    </row>
    <row r="17" spans="2:12" ht="25.5" x14ac:dyDescent="0.25">
      <c r="B17" s="6"/>
      <c r="C17" s="6"/>
      <c r="D17" s="6"/>
      <c r="E17" s="7">
        <v>6391</v>
      </c>
      <c r="F17" s="21" t="s">
        <v>178</v>
      </c>
      <c r="G17" s="60">
        <v>609.51</v>
      </c>
      <c r="H17" s="60">
        <v>207.36</v>
      </c>
      <c r="I17" s="60">
        <v>371.66</v>
      </c>
      <c r="J17" s="126">
        <v>371.66</v>
      </c>
      <c r="K17" s="126">
        <f t="shared" si="2"/>
        <v>60.97685025676364</v>
      </c>
      <c r="L17" s="126">
        <f t="shared" si="3"/>
        <v>100</v>
      </c>
    </row>
    <row r="18" spans="2:12" ht="25.5" x14ac:dyDescent="0.25">
      <c r="B18" s="6"/>
      <c r="C18" s="6"/>
      <c r="D18" s="6"/>
      <c r="E18" s="7">
        <v>6393</v>
      </c>
      <c r="F18" s="21" t="s">
        <v>179</v>
      </c>
      <c r="G18" s="60">
        <v>3453.8</v>
      </c>
      <c r="H18" s="60">
        <v>1175</v>
      </c>
      <c r="I18" s="60">
        <v>2106.08</v>
      </c>
      <c r="J18" s="126">
        <v>2106.08</v>
      </c>
      <c r="K18" s="126">
        <f t="shared" si="2"/>
        <v>60.978632231165662</v>
      </c>
      <c r="L18" s="126">
        <f t="shared" si="3"/>
        <v>100</v>
      </c>
    </row>
    <row r="19" spans="2:12" ht="38.25" x14ac:dyDescent="0.25">
      <c r="B19" s="6"/>
      <c r="C19" s="16">
        <v>65</v>
      </c>
      <c r="D19" s="16"/>
      <c r="E19" s="107"/>
      <c r="F19" s="106" t="s">
        <v>180</v>
      </c>
      <c r="G19" s="64">
        <f t="shared" ref="G19:I20" si="6">+G20</f>
        <v>10277.219999999999</v>
      </c>
      <c r="H19" s="64">
        <f t="shared" si="6"/>
        <v>10702.5</v>
      </c>
      <c r="I19" s="64">
        <f t="shared" si="6"/>
        <v>10702.5</v>
      </c>
      <c r="J19" s="64">
        <f t="shared" ref="J19:J20" si="7">+J20</f>
        <v>5865</v>
      </c>
      <c r="K19" s="129">
        <f t="shared" si="2"/>
        <v>57.067961958584135</v>
      </c>
      <c r="L19" s="129">
        <f t="shared" si="3"/>
        <v>54.800280308339175</v>
      </c>
    </row>
    <row r="20" spans="2:12" x14ac:dyDescent="0.25">
      <c r="B20" s="6"/>
      <c r="C20" s="6"/>
      <c r="D20" s="16">
        <v>652</v>
      </c>
      <c r="E20" s="107"/>
      <c r="F20" s="106" t="s">
        <v>181</v>
      </c>
      <c r="G20" s="64">
        <f t="shared" si="6"/>
        <v>10277.219999999999</v>
      </c>
      <c r="H20" s="64">
        <f t="shared" si="6"/>
        <v>10702.5</v>
      </c>
      <c r="I20" s="64">
        <f t="shared" si="6"/>
        <v>10702.5</v>
      </c>
      <c r="J20" s="64">
        <f t="shared" si="7"/>
        <v>5865</v>
      </c>
      <c r="K20" s="129">
        <f t="shared" si="2"/>
        <v>57.067961958584135</v>
      </c>
      <c r="L20" s="129">
        <f t="shared" si="3"/>
        <v>54.800280308339175</v>
      </c>
    </row>
    <row r="21" spans="2:12" x14ac:dyDescent="0.25">
      <c r="B21" s="6"/>
      <c r="C21" s="6"/>
      <c r="D21" s="6"/>
      <c r="E21" s="7">
        <v>6526</v>
      </c>
      <c r="F21" s="21" t="s">
        <v>182</v>
      </c>
      <c r="G21" s="60">
        <v>10277.219999999999</v>
      </c>
      <c r="H21" s="60">
        <v>10702.5</v>
      </c>
      <c r="I21" s="156">
        <v>10702.5</v>
      </c>
      <c r="J21" s="126">
        <v>5865</v>
      </c>
      <c r="K21" s="126">
        <f t="shared" si="2"/>
        <v>57.067961958584135</v>
      </c>
      <c r="L21" s="126">
        <f t="shared" si="3"/>
        <v>54.800280308339175</v>
      </c>
    </row>
    <row r="22" spans="2:12" ht="38.25" x14ac:dyDescent="0.25">
      <c r="B22" s="6"/>
      <c r="C22" s="16">
        <v>66</v>
      </c>
      <c r="D22" s="16"/>
      <c r="E22" s="107"/>
      <c r="F22" s="106" t="s">
        <v>183</v>
      </c>
      <c r="G22" s="64">
        <f>+G23+G25</f>
        <v>20905.039999999997</v>
      </c>
      <c r="H22" s="64">
        <f>+H23+H25</f>
        <v>34761.339999999997</v>
      </c>
      <c r="I22" s="64">
        <f>+I23+I25</f>
        <v>32961.339999999997</v>
      </c>
      <c r="J22" s="64">
        <f t="shared" ref="J22" si="8">+J23+J25</f>
        <v>23400.030000000002</v>
      </c>
      <c r="K22" s="129">
        <f t="shared" si="2"/>
        <v>111.93487312150565</v>
      </c>
      <c r="L22" s="129">
        <f t="shared" si="3"/>
        <v>70.992350432355011</v>
      </c>
    </row>
    <row r="23" spans="2:12" ht="25.5" x14ac:dyDescent="0.25">
      <c r="B23" s="6"/>
      <c r="C23" s="6"/>
      <c r="D23" s="16">
        <v>661</v>
      </c>
      <c r="E23" s="107"/>
      <c r="F23" s="106" t="s">
        <v>31</v>
      </c>
      <c r="G23" s="64">
        <f>+G24</f>
        <v>17363.509999999998</v>
      </c>
      <c r="H23" s="64">
        <f t="shared" ref="H23:J23" si="9">+H24</f>
        <v>31461.34</v>
      </c>
      <c r="I23" s="64">
        <f>+I24</f>
        <v>29661.34</v>
      </c>
      <c r="J23" s="64">
        <f t="shared" si="9"/>
        <v>19106.060000000001</v>
      </c>
      <c r="K23" s="129">
        <f t="shared" si="2"/>
        <v>110.03570130693623</v>
      </c>
      <c r="L23" s="129">
        <f t="shared" si="3"/>
        <v>64.414015010785093</v>
      </c>
    </row>
    <row r="24" spans="2:12" x14ac:dyDescent="0.25">
      <c r="B24" s="6"/>
      <c r="C24" s="6"/>
      <c r="D24" s="6"/>
      <c r="E24" s="7">
        <v>6615</v>
      </c>
      <c r="F24" s="21" t="s">
        <v>184</v>
      </c>
      <c r="G24" s="60">
        <v>17363.509999999998</v>
      </c>
      <c r="H24" s="60">
        <v>31461.34</v>
      </c>
      <c r="I24" s="156">
        <v>29661.34</v>
      </c>
      <c r="J24" s="126">
        <v>19106.060000000001</v>
      </c>
      <c r="K24" s="126">
        <f t="shared" si="2"/>
        <v>110.03570130693623</v>
      </c>
      <c r="L24" s="126">
        <f t="shared" si="3"/>
        <v>64.414015010785093</v>
      </c>
    </row>
    <row r="25" spans="2:12" x14ac:dyDescent="0.25">
      <c r="B25" s="16"/>
      <c r="C25" s="16"/>
      <c r="D25" s="16">
        <v>663</v>
      </c>
      <c r="E25" s="107"/>
      <c r="F25" s="106" t="s">
        <v>185</v>
      </c>
      <c r="G25" s="64">
        <f>+G26+G27</f>
        <v>3541.5299999999997</v>
      </c>
      <c r="H25" s="64">
        <f>+H26+H27</f>
        <v>3300</v>
      </c>
      <c r="I25" s="64">
        <f>+I26</f>
        <v>3300</v>
      </c>
      <c r="J25" s="129">
        <f>+J26+J27</f>
        <v>4293.97</v>
      </c>
      <c r="K25" s="126">
        <f t="shared" si="2"/>
        <v>121.24618455865121</v>
      </c>
      <c r="L25" s="126">
        <f t="shared" si="3"/>
        <v>130.12030303030303</v>
      </c>
    </row>
    <row r="26" spans="2:12" x14ac:dyDescent="0.25">
      <c r="B26" s="6"/>
      <c r="C26" s="6"/>
      <c r="D26" s="6"/>
      <c r="E26" s="7">
        <v>6631</v>
      </c>
      <c r="F26" s="21" t="s">
        <v>186</v>
      </c>
      <c r="G26" s="60">
        <v>2935</v>
      </c>
      <c r="H26" s="60">
        <v>3300</v>
      </c>
      <c r="I26" s="156">
        <v>3300</v>
      </c>
      <c r="J26" s="126">
        <v>3930</v>
      </c>
      <c r="K26" s="126">
        <f t="shared" si="2"/>
        <v>133.90119250425894</v>
      </c>
      <c r="L26" s="126">
        <f t="shared" si="3"/>
        <v>119.09090909090909</v>
      </c>
    </row>
    <row r="27" spans="2:12" x14ac:dyDescent="0.25">
      <c r="B27" s="6"/>
      <c r="C27" s="6"/>
      <c r="D27" s="6"/>
      <c r="E27" s="7">
        <v>6632</v>
      </c>
      <c r="F27" s="21" t="s">
        <v>237</v>
      </c>
      <c r="G27" s="60">
        <v>606.53</v>
      </c>
      <c r="H27" s="60">
        <v>0</v>
      </c>
      <c r="I27" s="60">
        <v>0</v>
      </c>
      <c r="J27" s="126">
        <v>363.97</v>
      </c>
      <c r="K27" s="126">
        <v>0</v>
      </c>
      <c r="L27" s="126" t="e">
        <f t="shared" si="3"/>
        <v>#DIV/0!</v>
      </c>
    </row>
    <row r="28" spans="2:12" ht="25.5" x14ac:dyDescent="0.25">
      <c r="B28" s="6"/>
      <c r="C28" s="16">
        <v>67</v>
      </c>
      <c r="D28" s="16"/>
      <c r="E28" s="107"/>
      <c r="F28" s="106" t="s">
        <v>187</v>
      </c>
      <c r="G28" s="64">
        <f>+G29</f>
        <v>120241.18000000001</v>
      </c>
      <c r="H28" s="64">
        <f>+H29</f>
        <v>153807.67999999999</v>
      </c>
      <c r="I28" s="64">
        <f t="shared" ref="I28:J28" si="10">+I29</f>
        <v>168396.79</v>
      </c>
      <c r="J28" s="64">
        <f t="shared" si="10"/>
        <v>407070.13</v>
      </c>
      <c r="K28" s="129">
        <f t="shared" si="2"/>
        <v>338.54468993068758</v>
      </c>
      <c r="L28" s="129">
        <f t="shared" si="3"/>
        <v>241.73271355113121</v>
      </c>
    </row>
    <row r="29" spans="2:12" ht="38.25" x14ac:dyDescent="0.25">
      <c r="B29" s="6"/>
      <c r="C29" s="6"/>
      <c r="D29" s="16">
        <v>671</v>
      </c>
      <c r="E29" s="107"/>
      <c r="F29" s="106" t="s">
        <v>188</v>
      </c>
      <c r="G29" s="64">
        <f>+G30+G31</f>
        <v>120241.18000000001</v>
      </c>
      <c r="H29" s="64">
        <f>+H30+H31+H32</f>
        <v>153807.67999999999</v>
      </c>
      <c r="I29" s="64">
        <f t="shared" ref="I29:J29" si="11">+I30+I31+I32</f>
        <v>168396.79</v>
      </c>
      <c r="J29" s="64">
        <f t="shared" si="11"/>
        <v>407070.13</v>
      </c>
      <c r="K29" s="129">
        <f t="shared" si="2"/>
        <v>338.54468993068758</v>
      </c>
      <c r="L29" s="129">
        <f t="shared" si="3"/>
        <v>241.73271355113121</v>
      </c>
    </row>
    <row r="30" spans="2:12" ht="25.5" x14ac:dyDescent="0.25">
      <c r="B30" s="6"/>
      <c r="C30" s="6"/>
      <c r="D30" s="6"/>
      <c r="E30" s="7">
        <v>6711</v>
      </c>
      <c r="F30" s="21" t="s">
        <v>189</v>
      </c>
      <c r="G30" s="166">
        <v>114677.83</v>
      </c>
      <c r="H30" s="166">
        <v>94082.42</v>
      </c>
      <c r="I30" s="156"/>
      <c r="J30" s="126">
        <v>158555.34</v>
      </c>
      <c r="K30" s="126">
        <f t="shared" si="2"/>
        <v>138.26154540943091</v>
      </c>
      <c r="L30" s="126" t="e">
        <f t="shared" si="3"/>
        <v>#DIV/0!</v>
      </c>
    </row>
    <row r="31" spans="2:12" ht="25.5" x14ac:dyDescent="0.25">
      <c r="B31" s="6"/>
      <c r="C31" s="6"/>
      <c r="D31" s="6"/>
      <c r="E31" s="7">
        <v>6712</v>
      </c>
      <c r="F31" s="21" t="s">
        <v>190</v>
      </c>
      <c r="G31" s="166">
        <v>5563.35</v>
      </c>
      <c r="H31" s="166">
        <v>0</v>
      </c>
      <c r="I31" s="156">
        <f>SUM(5775,102896.53)</f>
        <v>108671.53</v>
      </c>
      <c r="J31" s="126">
        <v>191497.47</v>
      </c>
      <c r="K31" s="126">
        <v>0</v>
      </c>
      <c r="L31" s="126">
        <f t="shared" si="3"/>
        <v>176.21677913249221</v>
      </c>
    </row>
    <row r="32" spans="2:12" ht="25.5" x14ac:dyDescent="0.25">
      <c r="B32" s="6"/>
      <c r="C32" s="6"/>
      <c r="D32" s="6"/>
      <c r="E32" s="7">
        <v>6714</v>
      </c>
      <c r="F32" s="21" t="s">
        <v>191</v>
      </c>
      <c r="G32" s="166"/>
      <c r="H32" s="166">
        <v>59725.26</v>
      </c>
      <c r="I32" s="60">
        <v>59725.26</v>
      </c>
      <c r="J32" s="126">
        <v>57017.32</v>
      </c>
      <c r="K32" s="126">
        <v>0</v>
      </c>
      <c r="L32" s="126">
        <v>0</v>
      </c>
    </row>
    <row r="33" spans="2:12" x14ac:dyDescent="0.25">
      <c r="B33" s="16">
        <v>7</v>
      </c>
      <c r="C33" s="16"/>
      <c r="D33" s="107"/>
      <c r="E33" s="107"/>
      <c r="F33" s="5" t="s">
        <v>22</v>
      </c>
      <c r="G33" s="136">
        <f t="shared" ref="G33:H35" si="12">+G34</f>
        <v>0</v>
      </c>
      <c r="H33" s="136">
        <f t="shared" si="12"/>
        <v>0</v>
      </c>
      <c r="I33" s="136">
        <f t="shared" ref="I33:J35" si="13">+I34</f>
        <v>0</v>
      </c>
      <c r="J33" s="136">
        <f t="shared" si="13"/>
        <v>0</v>
      </c>
      <c r="K33" s="126">
        <v>0</v>
      </c>
      <c r="L33" s="126">
        <v>0</v>
      </c>
    </row>
    <row r="34" spans="2:12" ht="30.75" customHeight="1" x14ac:dyDescent="0.25">
      <c r="B34" s="6"/>
      <c r="C34" s="16">
        <v>72</v>
      </c>
      <c r="D34" s="107"/>
      <c r="E34" s="107"/>
      <c r="F34" s="106" t="s">
        <v>23</v>
      </c>
      <c r="G34" s="64">
        <f t="shared" si="12"/>
        <v>0</v>
      </c>
      <c r="H34" s="64">
        <f t="shared" si="12"/>
        <v>0</v>
      </c>
      <c r="I34" s="64">
        <f t="shared" si="13"/>
        <v>0</v>
      </c>
      <c r="J34" s="64">
        <f t="shared" si="13"/>
        <v>0</v>
      </c>
      <c r="K34" s="126">
        <v>0</v>
      </c>
      <c r="L34" s="126">
        <v>0</v>
      </c>
    </row>
    <row r="35" spans="2:12" x14ac:dyDescent="0.25">
      <c r="B35" s="6"/>
      <c r="C35" s="16"/>
      <c r="D35" s="16">
        <v>721</v>
      </c>
      <c r="E35" s="16"/>
      <c r="F35" s="106" t="s">
        <v>32</v>
      </c>
      <c r="G35" s="64">
        <f t="shared" si="12"/>
        <v>0</v>
      </c>
      <c r="H35" s="64">
        <f t="shared" si="12"/>
        <v>0</v>
      </c>
      <c r="I35" s="64">
        <f t="shared" si="13"/>
        <v>0</v>
      </c>
      <c r="J35" s="64">
        <f t="shared" si="13"/>
        <v>0</v>
      </c>
      <c r="K35" s="126">
        <v>0</v>
      </c>
      <c r="L35" s="126">
        <v>0</v>
      </c>
    </row>
    <row r="36" spans="2:12" x14ac:dyDescent="0.25">
      <c r="B36" s="6"/>
      <c r="C36" s="6"/>
      <c r="D36" s="6"/>
      <c r="E36" s="6">
        <v>7211</v>
      </c>
      <c r="F36" s="21" t="s">
        <v>33</v>
      </c>
      <c r="G36" s="60">
        <v>0</v>
      </c>
      <c r="H36" s="60">
        <v>0</v>
      </c>
      <c r="I36" s="60">
        <v>0</v>
      </c>
      <c r="J36" s="60">
        <v>0</v>
      </c>
      <c r="K36" s="126">
        <v>0</v>
      </c>
      <c r="L36" s="126">
        <v>0</v>
      </c>
    </row>
    <row r="37" spans="2:12" x14ac:dyDescent="0.25">
      <c r="B37" s="16">
        <v>8</v>
      </c>
      <c r="C37" s="16"/>
      <c r="D37" s="16"/>
      <c r="E37" s="107"/>
      <c r="F37" s="106" t="s">
        <v>8</v>
      </c>
      <c r="G37" s="135">
        <f t="shared" ref="G37:J39" si="14">+G38</f>
        <v>0</v>
      </c>
      <c r="H37" s="135">
        <f t="shared" si="14"/>
        <v>185811.93</v>
      </c>
      <c r="I37" s="135">
        <f t="shared" si="14"/>
        <v>185811.93</v>
      </c>
      <c r="J37" s="135">
        <f t="shared" si="14"/>
        <v>8275</v>
      </c>
      <c r="K37" s="126">
        <v>0</v>
      </c>
      <c r="L37" s="126">
        <f t="shared" si="3"/>
        <v>4.4534277212448092</v>
      </c>
    </row>
    <row r="38" spans="2:12" x14ac:dyDescent="0.25">
      <c r="B38" s="6"/>
      <c r="C38" s="16">
        <v>84</v>
      </c>
      <c r="D38" s="16"/>
      <c r="E38" s="107"/>
      <c r="F38" s="106" t="s">
        <v>12</v>
      </c>
      <c r="G38" s="135">
        <f t="shared" si="14"/>
        <v>0</v>
      </c>
      <c r="H38" s="135">
        <f t="shared" si="14"/>
        <v>185811.93</v>
      </c>
      <c r="I38" s="135">
        <f>+I39</f>
        <v>185811.93</v>
      </c>
      <c r="J38" s="135">
        <f t="shared" si="14"/>
        <v>8275</v>
      </c>
      <c r="K38" s="126">
        <v>0</v>
      </c>
      <c r="L38" s="126">
        <f t="shared" si="3"/>
        <v>4.4534277212448092</v>
      </c>
    </row>
    <row r="39" spans="2:12" ht="25.5" x14ac:dyDescent="0.25">
      <c r="B39" s="6"/>
      <c r="C39" s="16"/>
      <c r="D39" s="16">
        <v>844</v>
      </c>
      <c r="E39" s="107"/>
      <c r="F39" s="106" t="s">
        <v>234</v>
      </c>
      <c r="G39" s="135">
        <f t="shared" si="14"/>
        <v>0</v>
      </c>
      <c r="H39" s="135">
        <f t="shared" si="14"/>
        <v>185811.93</v>
      </c>
      <c r="I39" s="135">
        <f t="shared" si="14"/>
        <v>185811.93</v>
      </c>
      <c r="J39" s="135">
        <f>+J40</f>
        <v>8275</v>
      </c>
      <c r="K39" s="126">
        <v>0</v>
      </c>
      <c r="L39" s="126">
        <f t="shared" si="3"/>
        <v>4.4534277212448092</v>
      </c>
    </row>
    <row r="40" spans="2:12" ht="25.5" x14ac:dyDescent="0.25">
      <c r="B40" s="6"/>
      <c r="C40" s="6"/>
      <c r="D40" s="6"/>
      <c r="E40" s="7">
        <v>8443</v>
      </c>
      <c r="F40" s="21" t="s">
        <v>235</v>
      </c>
      <c r="G40" s="134"/>
      <c r="H40" s="134">
        <v>185811.93</v>
      </c>
      <c r="I40" s="156">
        <v>185811.93</v>
      </c>
      <c r="J40" s="126">
        <v>8275</v>
      </c>
      <c r="K40" s="126">
        <v>0</v>
      </c>
      <c r="L40" s="126">
        <f t="shared" si="3"/>
        <v>4.4534277212448092</v>
      </c>
    </row>
    <row r="41" spans="2:12" x14ac:dyDescent="0.25">
      <c r="B41" s="8">
        <v>9</v>
      </c>
      <c r="C41" s="9"/>
      <c r="D41" s="9"/>
      <c r="E41" s="9"/>
      <c r="F41" s="14" t="s">
        <v>192</v>
      </c>
      <c r="G41" s="64">
        <f>+G42</f>
        <v>11622.93</v>
      </c>
      <c r="H41" s="64">
        <f t="shared" ref="H41:J42" si="15">+H42</f>
        <v>50092.22</v>
      </c>
      <c r="I41" s="64">
        <f t="shared" si="15"/>
        <v>29335.35</v>
      </c>
      <c r="J41" s="64">
        <f t="shared" si="15"/>
        <v>20583.5</v>
      </c>
      <c r="K41" s="129">
        <f t="shared" si="2"/>
        <v>177.09389973096285</v>
      </c>
      <c r="L41" s="129">
        <f t="shared" si="3"/>
        <v>70.166198801105153</v>
      </c>
    </row>
    <row r="42" spans="2:12" x14ac:dyDescent="0.25">
      <c r="B42" s="8"/>
      <c r="C42" s="9">
        <v>92</v>
      </c>
      <c r="D42" s="9"/>
      <c r="E42" s="9"/>
      <c r="F42" s="14" t="s">
        <v>227</v>
      </c>
      <c r="G42" s="64">
        <f>+G43</f>
        <v>11622.93</v>
      </c>
      <c r="H42" s="64">
        <f>+H43</f>
        <v>50092.22</v>
      </c>
      <c r="I42" s="64">
        <f t="shared" si="15"/>
        <v>29335.35</v>
      </c>
      <c r="J42" s="64">
        <f t="shared" si="15"/>
        <v>20583.5</v>
      </c>
      <c r="K42" s="126">
        <f t="shared" si="2"/>
        <v>177.09389973096285</v>
      </c>
      <c r="L42" s="126">
        <f t="shared" si="3"/>
        <v>70.166198801105153</v>
      </c>
    </row>
    <row r="43" spans="2:12" x14ac:dyDescent="0.25">
      <c r="B43" s="10"/>
      <c r="C43" s="10"/>
      <c r="D43" s="10">
        <v>922</v>
      </c>
      <c r="E43" s="21"/>
      <c r="F43" s="21" t="s">
        <v>254</v>
      </c>
      <c r="G43" s="60">
        <v>11622.93</v>
      </c>
      <c r="H43" s="60">
        <v>50092.22</v>
      </c>
      <c r="I43" s="167">
        <v>29335.35</v>
      </c>
      <c r="J43" s="126">
        <v>20583.5</v>
      </c>
      <c r="K43" s="126">
        <f t="shared" si="2"/>
        <v>177.09389973096285</v>
      </c>
      <c r="L43" s="126">
        <f t="shared" si="3"/>
        <v>70.166198801105153</v>
      </c>
    </row>
    <row r="44" spans="2:12" x14ac:dyDescent="0.25">
      <c r="B44" s="132"/>
      <c r="C44" s="132"/>
      <c r="D44" s="132"/>
      <c r="E44" s="132"/>
      <c r="F44" s="133"/>
      <c r="G44" s="152"/>
      <c r="H44" s="152"/>
      <c r="I44" s="152"/>
      <c r="J44" s="152"/>
      <c r="K44" s="153"/>
      <c r="L44" s="153"/>
    </row>
    <row r="45" spans="2:12" x14ac:dyDescent="0.25">
      <c r="B45" s="132"/>
      <c r="C45" s="132"/>
      <c r="D45" s="132"/>
      <c r="E45" s="132"/>
      <c r="F45" s="133"/>
      <c r="G45" s="152"/>
      <c r="H45" s="152"/>
      <c r="I45" s="152"/>
      <c r="J45" s="153"/>
      <c r="K45" s="153"/>
      <c r="L45" s="153"/>
    </row>
    <row r="46" spans="2:12" ht="36.75" customHeight="1" x14ac:dyDescent="0.25">
      <c r="B46" s="225" t="s">
        <v>7</v>
      </c>
      <c r="C46" s="226"/>
      <c r="D46" s="226"/>
      <c r="E46" s="226"/>
      <c r="F46" s="227"/>
      <c r="G46" s="57" t="s">
        <v>163</v>
      </c>
      <c r="H46" s="57" t="s">
        <v>251</v>
      </c>
      <c r="I46" s="57" t="s">
        <v>242</v>
      </c>
      <c r="J46" s="57" t="s">
        <v>244</v>
      </c>
      <c r="K46" s="57" t="s">
        <v>24</v>
      </c>
      <c r="L46" s="57" t="s">
        <v>50</v>
      </c>
    </row>
    <row r="47" spans="2:12" x14ac:dyDescent="0.25">
      <c r="B47" s="222">
        <v>1</v>
      </c>
      <c r="C47" s="223"/>
      <c r="D47" s="223"/>
      <c r="E47" s="223"/>
      <c r="F47" s="224"/>
      <c r="G47" s="34">
        <v>2</v>
      </c>
      <c r="H47" s="34">
        <v>3</v>
      </c>
      <c r="I47" s="34">
        <v>4</v>
      </c>
      <c r="J47" s="34">
        <v>5</v>
      </c>
      <c r="K47" s="58" t="s">
        <v>37</v>
      </c>
      <c r="L47" s="58" t="s">
        <v>38</v>
      </c>
    </row>
    <row r="48" spans="2:12" x14ac:dyDescent="0.25">
      <c r="B48" s="5"/>
      <c r="C48" s="5"/>
      <c r="D48" s="5"/>
      <c r="E48" s="5"/>
      <c r="F48" s="5" t="s">
        <v>48</v>
      </c>
      <c r="G48" s="164">
        <f>+G49+G104+G117</f>
        <v>1201204.02</v>
      </c>
      <c r="H48" s="164">
        <f>+H49+H104+H117</f>
        <v>1469804.09</v>
      </c>
      <c r="I48" s="164">
        <f>+I49+I104+I117</f>
        <v>2055610.4900000002</v>
      </c>
      <c r="J48" s="165">
        <f>+J49+J104+J117</f>
        <v>1700806.0199999998</v>
      </c>
      <c r="K48" s="137">
        <f>(J48/G48)*100</f>
        <v>141.5917688986755</v>
      </c>
      <c r="L48" s="137">
        <f>(J48/I48)*100</f>
        <v>82.73970327909737</v>
      </c>
    </row>
    <row r="49" spans="2:12" x14ac:dyDescent="0.25">
      <c r="B49" s="8">
        <v>3</v>
      </c>
      <c r="C49" s="9"/>
      <c r="D49" s="9"/>
      <c r="E49" s="9"/>
      <c r="F49" s="14" t="s">
        <v>4</v>
      </c>
      <c r="G49" s="64">
        <f>+G50+G60+G92+G98+G101</f>
        <v>1190145.08</v>
      </c>
      <c r="H49" s="64">
        <f>+H50+H60+H92+H98+H101</f>
        <v>1215533.83</v>
      </c>
      <c r="I49" s="64">
        <f t="shared" ref="I49:J49" si="16">+I50+I60+I92+I98+I101</f>
        <v>1502046.59</v>
      </c>
      <c r="J49" s="64">
        <f t="shared" si="16"/>
        <v>1432283.3199999998</v>
      </c>
      <c r="K49" s="137">
        <f t="shared" ref="K49:K112" si="17">(J49/G49)*100</f>
        <v>120.34527084714746</v>
      </c>
      <c r="L49" s="137">
        <f t="shared" ref="L49:L112" si="18">(J49/I49)*100</f>
        <v>95.355452323219865</v>
      </c>
    </row>
    <row r="50" spans="2:12" x14ac:dyDescent="0.25">
      <c r="B50" s="5"/>
      <c r="C50" s="5">
        <v>31</v>
      </c>
      <c r="D50" s="5"/>
      <c r="E50" s="5"/>
      <c r="F50" s="5" t="s">
        <v>5</v>
      </c>
      <c r="G50" s="64">
        <f>+G51+G55+G57</f>
        <v>955321.0199999999</v>
      </c>
      <c r="H50" s="64">
        <f>+H51+H55+H57</f>
        <v>1027462.67</v>
      </c>
      <c r="I50" s="64">
        <f t="shared" ref="I50:J50" si="19">+I51+I55+I57</f>
        <v>1285782.53</v>
      </c>
      <c r="J50" s="64">
        <f t="shared" si="19"/>
        <v>1242288.55</v>
      </c>
      <c r="K50" s="137">
        <f t="shared" si="17"/>
        <v>130.03885856086367</v>
      </c>
      <c r="L50" s="137">
        <f t="shared" si="18"/>
        <v>96.617314438079987</v>
      </c>
    </row>
    <row r="51" spans="2:12" x14ac:dyDescent="0.25">
      <c r="B51" s="5"/>
      <c r="C51" s="10"/>
      <c r="D51" s="109">
        <v>311</v>
      </c>
      <c r="E51" s="109"/>
      <c r="F51" s="109" t="s">
        <v>193</v>
      </c>
      <c r="G51" s="64">
        <f>+G52+G53+G54</f>
        <v>779501.83</v>
      </c>
      <c r="H51" s="64">
        <f>+H52+H53+H54</f>
        <v>842272.28</v>
      </c>
      <c r="I51" s="64">
        <f t="shared" ref="I51:J51" si="20">+I52+I53+I54</f>
        <v>1039265.11</v>
      </c>
      <c r="J51" s="64">
        <f t="shared" si="20"/>
        <v>1020426.98</v>
      </c>
      <c r="K51" s="137">
        <f t="shared" si="17"/>
        <v>130.90757978079409</v>
      </c>
      <c r="L51" s="137">
        <f t="shared" si="18"/>
        <v>98.187360489759925</v>
      </c>
    </row>
    <row r="52" spans="2:12" x14ac:dyDescent="0.25">
      <c r="B52" s="6"/>
      <c r="C52" s="6"/>
      <c r="D52" s="6"/>
      <c r="E52" s="6">
        <v>3111</v>
      </c>
      <c r="F52" s="21" t="s">
        <v>34</v>
      </c>
      <c r="G52" s="60">
        <v>763209.35</v>
      </c>
      <c r="H52" s="60">
        <f>SUM('POSEBNI DIO'!F76,'POSEBNI DIO'!F174,'POSEBNI DIO'!F210,'POSEBNI DIO'!F167)</f>
        <v>841272.28</v>
      </c>
      <c r="I52" s="60">
        <f>SUM('POSEBNI DIO'!G76,'POSEBNI DIO'!G174,'POSEBNI DIO'!G210,'POSEBNI DIO'!G167)</f>
        <v>1038265.11</v>
      </c>
      <c r="J52" s="126">
        <v>1020426.98</v>
      </c>
      <c r="K52" s="158">
        <f t="shared" si="17"/>
        <v>133.70210676795301</v>
      </c>
      <c r="L52" s="158">
        <f>(J52/I52)*100</f>
        <v>98.281929169323618</v>
      </c>
    </row>
    <row r="53" spans="2:12" x14ac:dyDescent="0.25">
      <c r="B53" s="6"/>
      <c r="C53" s="6"/>
      <c r="D53" s="6"/>
      <c r="E53" s="6">
        <v>3113</v>
      </c>
      <c r="F53" s="21" t="s">
        <v>136</v>
      </c>
      <c r="G53" s="60">
        <v>0</v>
      </c>
      <c r="H53" s="60">
        <f>SUM('POSEBNI DIO'!F101)</f>
        <v>1000</v>
      </c>
      <c r="I53" s="60">
        <f>SUM('POSEBNI DIO'!G101)</f>
        <v>1000</v>
      </c>
      <c r="J53" s="126">
        <v>0</v>
      </c>
      <c r="K53" s="137">
        <v>0</v>
      </c>
      <c r="L53" s="158">
        <f t="shared" si="18"/>
        <v>0</v>
      </c>
    </row>
    <row r="54" spans="2:12" x14ac:dyDescent="0.25">
      <c r="B54" s="6"/>
      <c r="C54" s="6"/>
      <c r="D54" s="6"/>
      <c r="E54" s="7">
        <v>3114</v>
      </c>
      <c r="F54" s="21" t="s">
        <v>194</v>
      </c>
      <c r="G54" s="60">
        <v>16292.48</v>
      </c>
      <c r="H54" s="60">
        <v>0</v>
      </c>
      <c r="I54" s="60">
        <v>0</v>
      </c>
      <c r="J54" s="126">
        <v>0</v>
      </c>
      <c r="K54" s="158">
        <f t="shared" si="17"/>
        <v>0</v>
      </c>
      <c r="L54" s="158">
        <v>0</v>
      </c>
    </row>
    <row r="55" spans="2:12" x14ac:dyDescent="0.25">
      <c r="B55" s="8"/>
      <c r="C55" s="9"/>
      <c r="D55" s="9">
        <v>312</v>
      </c>
      <c r="E55" s="9"/>
      <c r="F55" s="14" t="s">
        <v>116</v>
      </c>
      <c r="G55" s="64">
        <f>+G56</f>
        <v>46312.45</v>
      </c>
      <c r="H55" s="64">
        <f>+H56</f>
        <v>48405.390000000007</v>
      </c>
      <c r="I55" s="64">
        <f t="shared" ref="I55:J55" si="21">+I56</f>
        <v>49305.390000000007</v>
      </c>
      <c r="J55" s="64">
        <f t="shared" si="21"/>
        <v>53262.58</v>
      </c>
      <c r="K55" s="137">
        <f t="shared" si="17"/>
        <v>115.00704454201841</v>
      </c>
      <c r="L55" s="158">
        <f t="shared" si="18"/>
        <v>108.02587708970559</v>
      </c>
    </row>
    <row r="56" spans="2:12" x14ac:dyDescent="0.25">
      <c r="B56" s="10"/>
      <c r="C56" s="10"/>
      <c r="D56" s="10"/>
      <c r="E56" s="10">
        <v>3121</v>
      </c>
      <c r="F56" s="15" t="s">
        <v>116</v>
      </c>
      <c r="G56" s="60">
        <v>46312.45</v>
      </c>
      <c r="H56" s="60">
        <f>SUM('POSEBNI DIO'!F77,'POSEBNI DIO'!F168,'POSEBNI DIO'!F211)</f>
        <v>48405.390000000007</v>
      </c>
      <c r="I56" s="60">
        <f>SUM('POSEBNI DIO'!G77,'POSEBNI DIO'!G168,'POSEBNI DIO'!G211)</f>
        <v>49305.390000000007</v>
      </c>
      <c r="J56" s="126">
        <v>53262.58</v>
      </c>
      <c r="K56" s="158">
        <f t="shared" si="17"/>
        <v>115.00704454201841</v>
      </c>
      <c r="L56" s="158">
        <f t="shared" si="18"/>
        <v>108.02587708970559</v>
      </c>
    </row>
    <row r="57" spans="2:12" x14ac:dyDescent="0.25">
      <c r="B57" s="10"/>
      <c r="C57" s="10"/>
      <c r="D57" s="5">
        <v>313</v>
      </c>
      <c r="E57" s="106"/>
      <c r="F57" s="106" t="s">
        <v>195</v>
      </c>
      <c r="G57" s="64">
        <f>+G58+G59</f>
        <v>129506.74</v>
      </c>
      <c r="H57" s="64">
        <f>+H58+H59</f>
        <v>136785</v>
      </c>
      <c r="I57" s="64">
        <f t="shared" ref="I57:J57" si="22">+I58+I59</f>
        <v>197212.03</v>
      </c>
      <c r="J57" s="64">
        <f t="shared" si="22"/>
        <v>168598.99</v>
      </c>
      <c r="K57" s="137">
        <f t="shared" si="17"/>
        <v>130.18549459279109</v>
      </c>
      <c r="L57" s="158">
        <f t="shared" si="18"/>
        <v>85.491229921420114</v>
      </c>
    </row>
    <row r="58" spans="2:12" s="108" customFormat="1" x14ac:dyDescent="0.25">
      <c r="B58" s="10"/>
      <c r="C58" s="10"/>
      <c r="D58" s="10"/>
      <c r="E58" s="21">
        <v>3132</v>
      </c>
      <c r="F58" s="21" t="s">
        <v>196</v>
      </c>
      <c r="G58" s="60">
        <v>129403.55</v>
      </c>
      <c r="H58" s="60">
        <f>SUM('POSEBNI DIO'!F78,'POSEBNI DIO'!F102,'POSEBNI DIO'!F175,'POSEBNI DIO'!F212)</f>
        <v>136785</v>
      </c>
      <c r="I58" s="60">
        <f>SUM('POSEBNI DIO'!G78,'POSEBNI DIO'!G102,'POSEBNI DIO'!G175,'POSEBNI DIO'!G212)</f>
        <v>197212.03</v>
      </c>
      <c r="J58" s="130">
        <v>168598.99</v>
      </c>
      <c r="K58" s="158">
        <f t="shared" si="17"/>
        <v>130.2893081372188</v>
      </c>
      <c r="L58" s="158">
        <f t="shared" si="18"/>
        <v>85.491229921420114</v>
      </c>
    </row>
    <row r="59" spans="2:12" s="108" customFormat="1" ht="25.5" x14ac:dyDescent="0.25">
      <c r="B59" s="10"/>
      <c r="C59" s="10"/>
      <c r="D59" s="10"/>
      <c r="E59" s="21">
        <v>3133</v>
      </c>
      <c r="F59" s="21" t="s">
        <v>197</v>
      </c>
      <c r="G59" s="60">
        <v>103.19</v>
      </c>
      <c r="H59" s="60">
        <v>0</v>
      </c>
      <c r="I59" s="125">
        <v>0</v>
      </c>
      <c r="J59" s="130">
        <v>0</v>
      </c>
      <c r="K59" s="158">
        <f t="shared" si="17"/>
        <v>0</v>
      </c>
      <c r="L59" s="158">
        <v>0</v>
      </c>
    </row>
    <row r="60" spans="2:12" s="108" customFormat="1" x14ac:dyDescent="0.25">
      <c r="B60" s="10"/>
      <c r="C60" s="5">
        <v>32</v>
      </c>
      <c r="D60" s="5"/>
      <c r="E60" s="106"/>
      <c r="F60" s="106" t="s">
        <v>11</v>
      </c>
      <c r="G60" s="64">
        <f>+G61+G66+G73+G83+G85</f>
        <v>222082.91</v>
      </c>
      <c r="H60" s="64">
        <f>+H61+H66+H73+H83+H85</f>
        <v>185197.58</v>
      </c>
      <c r="I60" s="64">
        <f t="shared" ref="I60:J60" si="23">+I61+I66+I73+I83+I85</f>
        <v>199662.13</v>
      </c>
      <c r="J60" s="64">
        <f t="shared" si="23"/>
        <v>177308.37</v>
      </c>
      <c r="K60" s="137">
        <f t="shared" si="17"/>
        <v>79.838817854106821</v>
      </c>
      <c r="L60" s="137">
        <f t="shared" si="18"/>
        <v>88.804206386058283</v>
      </c>
    </row>
    <row r="61" spans="2:12" x14ac:dyDescent="0.25">
      <c r="B61" s="10"/>
      <c r="C61" s="10"/>
      <c r="D61" s="5">
        <v>321</v>
      </c>
      <c r="E61" s="106"/>
      <c r="F61" s="106" t="s">
        <v>35</v>
      </c>
      <c r="G61" s="64">
        <f>+G62+G63+G64+G65</f>
        <v>47782.64</v>
      </c>
      <c r="H61" s="64">
        <f>+H62+H63+H64+H65</f>
        <v>57390.06</v>
      </c>
      <c r="I61" s="64">
        <f t="shared" ref="I61:J61" si="24">+I62+I63+I64+I65</f>
        <v>48944.819999999992</v>
      </c>
      <c r="J61" s="64">
        <f t="shared" si="24"/>
        <v>48356.63</v>
      </c>
      <c r="K61" s="137">
        <f t="shared" si="17"/>
        <v>101.20125217024425</v>
      </c>
      <c r="L61" s="137">
        <f t="shared" si="18"/>
        <v>98.798258937309413</v>
      </c>
    </row>
    <row r="62" spans="2:12" x14ac:dyDescent="0.25">
      <c r="B62" s="10"/>
      <c r="C62" s="10"/>
      <c r="D62" s="10"/>
      <c r="E62" s="21">
        <v>3211</v>
      </c>
      <c r="F62" s="21" t="s">
        <v>36</v>
      </c>
      <c r="G62" s="60">
        <v>9891.93</v>
      </c>
      <c r="H62" s="60">
        <f>SUM('POSEBNI DIO'!F25,'POSEBNI DIO'!F104,'POSEBNI DIO'!F139,'POSEBNI DIO'!F205,'POSEBNI DIO'!F218,'POSEBNI DIO'!F224,'POSEBNI DIO'!F230)</f>
        <v>16595.59</v>
      </c>
      <c r="I62" s="60">
        <f>SUM('POSEBNI DIO'!G25,'POSEBNI DIO'!G104,'POSEBNI DIO'!G139,'POSEBNI DIO'!G205,'POSEBNI DIO'!G218,'POSEBNI DIO'!G224,'POSEBNI DIO'!G230)</f>
        <v>10096.16</v>
      </c>
      <c r="J62" s="168">
        <v>8500.35</v>
      </c>
      <c r="K62" s="158">
        <f t="shared" si="17"/>
        <v>85.932168949840943</v>
      </c>
      <c r="L62" s="158">
        <f t="shared" si="18"/>
        <v>84.193891538961353</v>
      </c>
    </row>
    <row r="63" spans="2:12" ht="25.5" x14ac:dyDescent="0.25">
      <c r="B63" s="10"/>
      <c r="C63" s="10"/>
      <c r="D63" s="10"/>
      <c r="E63" s="21">
        <v>3212</v>
      </c>
      <c r="F63" s="21" t="s">
        <v>198</v>
      </c>
      <c r="G63" s="60">
        <v>35704.71</v>
      </c>
      <c r="H63" s="60">
        <f>SUM('POSEBNI DIO'!F26)</f>
        <v>36972.11</v>
      </c>
      <c r="I63" s="60">
        <f>SUM('POSEBNI DIO'!G26)</f>
        <v>36171.99</v>
      </c>
      <c r="J63" s="168">
        <v>36950.980000000003</v>
      </c>
      <c r="K63" s="158">
        <f t="shared" si="17"/>
        <v>103.49049187068037</v>
      </c>
      <c r="L63" s="158">
        <f t="shared" si="18"/>
        <v>102.15357241887992</v>
      </c>
    </row>
    <row r="64" spans="2:12" x14ac:dyDescent="0.25">
      <c r="B64" s="10"/>
      <c r="C64" s="10"/>
      <c r="D64" s="10"/>
      <c r="E64" s="21">
        <v>3213</v>
      </c>
      <c r="F64" s="21" t="s">
        <v>85</v>
      </c>
      <c r="G64" s="60">
        <v>1361.54</v>
      </c>
      <c r="H64" s="60">
        <f>SUM('POSEBNI DIO'!F27,'POSEBNI DIO'!F105,'POSEBNI DIO'!F140)</f>
        <v>2800</v>
      </c>
      <c r="I64" s="60">
        <f>SUM('POSEBNI DIO'!G27,'POSEBNI DIO'!G105,'POSEBNI DIO'!G140)</f>
        <v>1845</v>
      </c>
      <c r="J64" s="130">
        <v>2073.63</v>
      </c>
      <c r="K64" s="158">
        <f t="shared" si="17"/>
        <v>152.30033638380073</v>
      </c>
      <c r="L64" s="158">
        <f t="shared" si="18"/>
        <v>112.39186991869919</v>
      </c>
    </row>
    <row r="65" spans="2:12" x14ac:dyDescent="0.25">
      <c r="B65" s="10"/>
      <c r="C65" s="10"/>
      <c r="D65" s="10"/>
      <c r="E65" s="21">
        <v>3214</v>
      </c>
      <c r="F65" s="21" t="s">
        <v>86</v>
      </c>
      <c r="G65" s="60">
        <v>824.46</v>
      </c>
      <c r="H65" s="60">
        <f>SUM('POSEBNI DIO'!F28,'POSEBNI DIO'!F106,'POSEBNI DIO'!F225,'POSEBNI DIO'!F231)</f>
        <v>1022.36</v>
      </c>
      <c r="I65" s="60">
        <f>SUM('POSEBNI DIO'!G28,'POSEBNI DIO'!G106,'POSEBNI DIO'!G225,'POSEBNI DIO'!G231)</f>
        <v>831.67</v>
      </c>
      <c r="J65" s="130">
        <v>831.67</v>
      </c>
      <c r="K65" s="158">
        <f t="shared" si="17"/>
        <v>100.87451180166411</v>
      </c>
      <c r="L65" s="158">
        <f t="shared" si="18"/>
        <v>100</v>
      </c>
    </row>
    <row r="66" spans="2:12" x14ac:dyDescent="0.25">
      <c r="B66" s="10"/>
      <c r="C66" s="10"/>
      <c r="D66" s="5">
        <v>322</v>
      </c>
      <c r="E66" s="106"/>
      <c r="F66" s="106" t="s">
        <v>199</v>
      </c>
      <c r="G66" s="64">
        <f>+G67+G68+G69+G70+G71+G72</f>
        <v>32591.370000000003</v>
      </c>
      <c r="H66" s="64">
        <f>+H67+H68+H69+H70+H71+H72</f>
        <v>36526.36</v>
      </c>
      <c r="I66" s="64">
        <f t="shared" ref="I66:J66" si="25">+I67+I68+I69+I70+I71+I72</f>
        <v>44715.360000000001</v>
      </c>
      <c r="J66" s="64">
        <f t="shared" si="25"/>
        <v>40649.519999999997</v>
      </c>
      <c r="K66" s="137">
        <f t="shared" si="17"/>
        <v>124.72479677902462</v>
      </c>
      <c r="L66" s="137">
        <f t="shared" si="18"/>
        <v>90.907285550200186</v>
      </c>
    </row>
    <row r="67" spans="2:12" x14ac:dyDescent="0.25">
      <c r="B67" s="10"/>
      <c r="C67" s="10"/>
      <c r="D67" s="10"/>
      <c r="E67" s="21">
        <v>3221</v>
      </c>
      <c r="F67" s="21" t="s">
        <v>137</v>
      </c>
      <c r="G67" s="60">
        <v>4447</v>
      </c>
      <c r="H67" s="60">
        <f>SUM('POSEBNI DIO'!F29,'POSEBNI DIO'!F95,'POSEBNI DIO'!F107,'POSEBNI DIO'!F133,'POSEBNI DIO'!F141,'POSEBNI DIO'!F226,'POSEBNI DIO'!F232)</f>
        <v>4596.3600000000006</v>
      </c>
      <c r="I67" s="60">
        <f>SUM('POSEBNI DIO'!G29,'POSEBNI DIO'!G95,'POSEBNI DIO'!G107,'POSEBNI DIO'!G133,'POSEBNI DIO'!G141,'POSEBNI DIO'!G226,'POSEBNI DIO'!G232)</f>
        <v>9336.18</v>
      </c>
      <c r="J67" s="130">
        <v>7627.31</v>
      </c>
      <c r="K67" s="158">
        <f t="shared" si="17"/>
        <v>171.51585338430405</v>
      </c>
      <c r="L67" s="158">
        <f t="shared" si="18"/>
        <v>81.696261211758994</v>
      </c>
    </row>
    <row r="68" spans="2:12" x14ac:dyDescent="0.25">
      <c r="B68" s="10"/>
      <c r="C68" s="10"/>
      <c r="D68" s="10"/>
      <c r="E68" s="21">
        <v>3222</v>
      </c>
      <c r="F68" s="21" t="s">
        <v>138</v>
      </c>
      <c r="G68" s="60">
        <v>7549.77</v>
      </c>
      <c r="H68" s="60">
        <f>SUM('POSEBNI DIO'!F30,'POSEBNI DIO'!F108,'POSEBNI DIO'!F142)</f>
        <v>6500</v>
      </c>
      <c r="I68" s="60">
        <f>SUM('POSEBNI DIO'!G30,'POSEBNI DIO'!G108,'POSEBNI DIO'!G142)</f>
        <v>7110.39</v>
      </c>
      <c r="J68" s="130">
        <v>7054.2</v>
      </c>
      <c r="K68" s="158">
        <f t="shared" si="17"/>
        <v>93.435958976233707</v>
      </c>
      <c r="L68" s="158">
        <f t="shared" si="18"/>
        <v>99.209747988506962</v>
      </c>
    </row>
    <row r="69" spans="2:12" x14ac:dyDescent="0.25">
      <c r="B69" s="10"/>
      <c r="C69" s="10"/>
      <c r="D69" s="10"/>
      <c r="E69" s="21">
        <v>3223</v>
      </c>
      <c r="F69" s="21" t="s">
        <v>89</v>
      </c>
      <c r="G69" s="60">
        <v>15156.27</v>
      </c>
      <c r="H69" s="60">
        <f>SUM('POSEBNI DIO'!F31,'POSEBNI DIO'!F109)</f>
        <v>17030</v>
      </c>
      <c r="I69" s="60">
        <f>SUM('POSEBNI DIO'!G31,'POSEBNI DIO'!G109)</f>
        <v>20991.439999999999</v>
      </c>
      <c r="J69" s="130">
        <v>20991.439999999999</v>
      </c>
      <c r="K69" s="158">
        <f t="shared" si="17"/>
        <v>138.50003991747309</v>
      </c>
      <c r="L69" s="158">
        <f t="shared" si="18"/>
        <v>100</v>
      </c>
    </row>
    <row r="70" spans="2:12" ht="25.5" x14ac:dyDescent="0.25">
      <c r="B70" s="10"/>
      <c r="C70" s="10"/>
      <c r="D70" s="10"/>
      <c r="E70" s="21">
        <v>3224</v>
      </c>
      <c r="F70" s="21" t="s">
        <v>200</v>
      </c>
      <c r="G70" s="60">
        <v>4214.79</v>
      </c>
      <c r="H70" s="60">
        <f>SUM('POSEBNI DIO'!F32,'POSEBNI DIO'!F110,'POSEBNI DIO'!F143)</f>
        <v>6600</v>
      </c>
      <c r="I70" s="60">
        <f>SUM('POSEBNI DIO'!G32,'POSEBNI DIO'!G110,'POSEBNI DIO'!G143)</f>
        <v>6259.91</v>
      </c>
      <c r="J70" s="130">
        <v>3404.96</v>
      </c>
      <c r="K70" s="158">
        <f t="shared" si="17"/>
        <v>80.785994082741965</v>
      </c>
      <c r="L70" s="158">
        <f t="shared" si="18"/>
        <v>54.393114278000809</v>
      </c>
    </row>
    <row r="71" spans="2:12" x14ac:dyDescent="0.25">
      <c r="B71" s="10"/>
      <c r="C71" s="10"/>
      <c r="D71" s="10"/>
      <c r="E71" s="21">
        <v>3225</v>
      </c>
      <c r="F71" s="21" t="s">
        <v>91</v>
      </c>
      <c r="G71" s="60">
        <v>240</v>
      </c>
      <c r="H71" s="60">
        <f>SUM('POSEBNI DIO'!F33,'POSEBNI DIO'!F111,'POSEBNI DIO'!F144)</f>
        <v>700</v>
      </c>
      <c r="I71" s="60">
        <f>SUM('POSEBNI DIO'!G33,'POSEBNI DIO'!G111,'POSEBNI DIO'!G144)</f>
        <v>368.28999999999996</v>
      </c>
      <c r="J71" s="130">
        <v>922.46</v>
      </c>
      <c r="K71" s="158">
        <f t="shared" si="17"/>
        <v>384.35833333333335</v>
      </c>
      <c r="L71" s="158">
        <f t="shared" si="18"/>
        <v>250.47109614705806</v>
      </c>
    </row>
    <row r="72" spans="2:12" x14ac:dyDescent="0.25">
      <c r="B72" s="11"/>
      <c r="C72" s="9"/>
      <c r="D72" s="110"/>
      <c r="E72" s="110">
        <v>3227</v>
      </c>
      <c r="F72" s="15" t="s">
        <v>92</v>
      </c>
      <c r="G72" s="60">
        <v>983.54</v>
      </c>
      <c r="H72" s="60">
        <f>SUM('POSEBNI DIO'!F145,'POSEBNI DIO'!F112,'POSEBNI DIO'!F34)</f>
        <v>1100</v>
      </c>
      <c r="I72" s="60">
        <f>SUM('POSEBNI DIO'!G145,'POSEBNI DIO'!G112,'POSEBNI DIO'!G34)</f>
        <v>649.15</v>
      </c>
      <c r="J72" s="130">
        <v>649.15</v>
      </c>
      <c r="K72" s="158">
        <f t="shared" si="17"/>
        <v>66.00138276023344</v>
      </c>
      <c r="L72" s="158">
        <f t="shared" si="18"/>
        <v>100</v>
      </c>
    </row>
    <row r="73" spans="2:12" x14ac:dyDescent="0.25">
      <c r="B73" s="10"/>
      <c r="C73" s="10"/>
      <c r="D73" s="5">
        <v>323</v>
      </c>
      <c r="E73" s="106"/>
      <c r="F73" s="106" t="s">
        <v>201</v>
      </c>
      <c r="G73" s="64">
        <f>+G74+G75+G76+G77+G78+G79+G80+G81+G82</f>
        <v>111420.79000000001</v>
      </c>
      <c r="H73" s="64">
        <f>+H74+H75+H76+H77+H78+H79+H80+H81+H82</f>
        <v>56472.79</v>
      </c>
      <c r="I73" s="64">
        <f t="shared" ref="I73:J73" si="26">+I74+I75+I76+I77+I78+I79+I80+I81+I82</f>
        <v>81504.09</v>
      </c>
      <c r="J73" s="64">
        <f t="shared" si="26"/>
        <v>73056.459999999992</v>
      </c>
      <c r="K73" s="137">
        <f t="shared" si="17"/>
        <v>65.56806858037892</v>
      </c>
      <c r="L73" s="137">
        <f t="shared" si="18"/>
        <v>89.635329957061046</v>
      </c>
    </row>
    <row r="74" spans="2:12" x14ac:dyDescent="0.25">
      <c r="B74" s="11"/>
      <c r="C74" s="9"/>
      <c r="D74" s="110"/>
      <c r="E74" s="110">
        <v>3231</v>
      </c>
      <c r="F74" s="15" t="s">
        <v>202</v>
      </c>
      <c r="G74" s="60">
        <v>1106.51</v>
      </c>
      <c r="H74" s="60">
        <f>SUM('POSEBNI DIO'!F35,'POSEBNI DIO'!F113)</f>
        <v>1000</v>
      </c>
      <c r="I74" s="60">
        <f>SUM('POSEBNI DIO'!G35,'POSEBNI DIO'!G113)</f>
        <v>890.72</v>
      </c>
      <c r="J74" s="130">
        <v>890.72</v>
      </c>
      <c r="K74" s="158">
        <f t="shared" si="17"/>
        <v>80.498142809373618</v>
      </c>
      <c r="L74" s="158">
        <f t="shared" si="18"/>
        <v>100</v>
      </c>
    </row>
    <row r="75" spans="2:12" x14ac:dyDescent="0.25">
      <c r="B75" s="10"/>
      <c r="C75" s="10"/>
      <c r="D75" s="10"/>
      <c r="E75" s="21">
        <v>3232</v>
      </c>
      <c r="F75" s="21" t="s">
        <v>203</v>
      </c>
      <c r="G75" s="60">
        <v>12986.85</v>
      </c>
      <c r="H75" s="60">
        <f>SUM('POSEBNI DIO'!F146,'POSEBNI DIO'!F114,'POSEBNI DIO'!F72,'POSEBNI DIO'!F36)</f>
        <v>5600</v>
      </c>
      <c r="I75" s="60">
        <f>SUM('POSEBNI DIO'!G146,'POSEBNI DIO'!G114,'POSEBNI DIO'!G72,'POSEBNI DIO'!G36)</f>
        <v>9619.52</v>
      </c>
      <c r="J75" s="130">
        <v>11044.58</v>
      </c>
      <c r="K75" s="158">
        <f t="shared" si="17"/>
        <v>85.044333306382995</v>
      </c>
      <c r="L75" s="158">
        <f t="shared" si="18"/>
        <v>114.81425268620471</v>
      </c>
    </row>
    <row r="76" spans="2:12" x14ac:dyDescent="0.25">
      <c r="B76" s="11"/>
      <c r="C76" s="9"/>
      <c r="D76" s="110"/>
      <c r="E76" s="110">
        <v>3233</v>
      </c>
      <c r="F76" s="15" t="s">
        <v>95</v>
      </c>
      <c r="G76" s="60">
        <v>961.56</v>
      </c>
      <c r="H76" s="60">
        <f>SUM('POSEBNI DIO'!F37,'POSEBNI DIO'!F116)</f>
        <v>10</v>
      </c>
      <c r="I76" s="60">
        <f>SUM('POSEBNI DIO'!G37,'POSEBNI DIO'!G116)</f>
        <v>1613.85</v>
      </c>
      <c r="J76" s="130">
        <v>1613.85</v>
      </c>
      <c r="K76" s="158">
        <f t="shared" si="17"/>
        <v>167.83664045925372</v>
      </c>
      <c r="L76" s="158">
        <f t="shared" si="18"/>
        <v>100</v>
      </c>
    </row>
    <row r="77" spans="2:12" x14ac:dyDescent="0.25">
      <c r="B77" s="10"/>
      <c r="C77" s="10"/>
      <c r="D77" s="10"/>
      <c r="E77" s="21">
        <v>3234</v>
      </c>
      <c r="F77" s="21" t="s">
        <v>96</v>
      </c>
      <c r="G77" s="60">
        <v>49813.56</v>
      </c>
      <c r="H77" s="60">
        <f>SUM('POSEBNI DIO'!F233,'POSEBNI DIO'!F227,'POSEBNI DIO'!F147,'POSEBNI DIO'!F115,'POSEBNI DIO'!F38)</f>
        <v>9130</v>
      </c>
      <c r="I77" s="60">
        <f>SUM('POSEBNI DIO'!G233,'POSEBNI DIO'!G227,'POSEBNI DIO'!G147,'POSEBNI DIO'!G115,'POSEBNI DIO'!G38)</f>
        <v>22014.36</v>
      </c>
      <c r="J77" s="130">
        <v>35658.39</v>
      </c>
      <c r="K77" s="158">
        <f t="shared" si="17"/>
        <v>71.583701305427681</v>
      </c>
      <c r="L77" s="158">
        <f t="shared" si="18"/>
        <v>161.97786353998026</v>
      </c>
    </row>
    <row r="78" spans="2:12" x14ac:dyDescent="0.25">
      <c r="B78" s="11"/>
      <c r="C78" s="9"/>
      <c r="D78" s="110"/>
      <c r="E78" s="110">
        <v>3235</v>
      </c>
      <c r="F78" s="15" t="s">
        <v>97</v>
      </c>
      <c r="G78" s="60">
        <v>7516.1</v>
      </c>
      <c r="H78" s="60">
        <f>SUM('POSEBNI DIO'!F39,'POSEBNI DIO'!F117,'POSEBNI DIO'!F134,'POSEBNI DIO'!F148)</f>
        <v>8000</v>
      </c>
      <c r="I78" s="60">
        <f>SUM('POSEBNI DIO'!G39,'POSEBNI DIO'!G117,'POSEBNI DIO'!G134,'POSEBNI DIO'!G148)</f>
        <v>9773.4599999999991</v>
      </c>
      <c r="J78" s="130">
        <v>6113.46</v>
      </c>
      <c r="K78" s="158">
        <f t="shared" si="17"/>
        <v>81.338194010191458</v>
      </c>
      <c r="L78" s="158">
        <f t="shared" si="18"/>
        <v>62.55164496503798</v>
      </c>
    </row>
    <row r="79" spans="2:12" x14ac:dyDescent="0.25">
      <c r="B79" s="10"/>
      <c r="C79" s="10"/>
      <c r="D79" s="10"/>
      <c r="E79" s="21">
        <v>3236</v>
      </c>
      <c r="F79" s="21" t="s">
        <v>98</v>
      </c>
      <c r="G79" s="60">
        <v>1433.43</v>
      </c>
      <c r="H79" s="60">
        <f>SUM('POSEBNI DIO'!F149,'POSEBNI DIO'!F40)</f>
        <v>1540</v>
      </c>
      <c r="I79" s="60">
        <f>SUM('POSEBNI DIO'!G149,'POSEBNI DIO'!G40)</f>
        <v>3503.94</v>
      </c>
      <c r="J79" s="130">
        <v>3503.94</v>
      </c>
      <c r="K79" s="158">
        <f t="shared" si="17"/>
        <v>244.44444444444443</v>
      </c>
      <c r="L79" s="158">
        <f t="shared" si="18"/>
        <v>100</v>
      </c>
    </row>
    <row r="80" spans="2:12" x14ac:dyDescent="0.25">
      <c r="B80" s="11"/>
      <c r="C80" s="9"/>
      <c r="D80" s="110"/>
      <c r="E80" s="110">
        <v>3237</v>
      </c>
      <c r="F80" s="15" t="s">
        <v>99</v>
      </c>
      <c r="G80" s="60">
        <v>23609.3</v>
      </c>
      <c r="H80" s="60">
        <f>SUM('POSEBNI DIO'!F41,'POSEBNI DIO'!F69,'POSEBNI DIO'!F80,'POSEBNI DIO'!F118,'POSEBNI DIO'!F150,'POSEBNI DIO'!F178,'POSEBNI DIO'!F184,'POSEBNI DIO'!F193,'POSEBNI DIO'!F197)</f>
        <v>17356.650000000001</v>
      </c>
      <c r="I80" s="60">
        <f>SUM('POSEBNI DIO'!G41,'POSEBNI DIO'!G69,'POSEBNI DIO'!G80,'POSEBNI DIO'!G118,'POSEBNI DIO'!G150,'POSEBNI DIO'!G178,'POSEBNI DIO'!G184,'POSEBNI DIO'!G193,'POSEBNI DIO'!G197)</f>
        <v>20353.86</v>
      </c>
      <c r="J80" s="130">
        <v>7624.47</v>
      </c>
      <c r="K80" s="158">
        <f t="shared" si="17"/>
        <v>32.294350107796504</v>
      </c>
      <c r="L80" s="158">
        <f t="shared" si="18"/>
        <v>37.459577691897259</v>
      </c>
    </row>
    <row r="81" spans="2:12" x14ac:dyDescent="0.25">
      <c r="B81" s="10"/>
      <c r="C81" s="10"/>
      <c r="D81" s="10"/>
      <c r="E81" s="21">
        <v>3238</v>
      </c>
      <c r="F81" s="21" t="s">
        <v>100</v>
      </c>
      <c r="G81" s="60">
        <v>4246.24</v>
      </c>
      <c r="H81" s="60">
        <f>SUM('POSEBNI DIO'!F151,'POSEBNI DIO'!F119,'POSEBNI DIO'!F42)</f>
        <v>5600</v>
      </c>
      <c r="I81" s="60">
        <f>SUM('POSEBNI DIO'!G151,'POSEBNI DIO'!G119,'POSEBNI DIO'!G42)</f>
        <v>4382.7800000000007</v>
      </c>
      <c r="J81" s="130">
        <v>4015.04</v>
      </c>
      <c r="K81" s="158">
        <f t="shared" si="17"/>
        <v>94.555182938317188</v>
      </c>
      <c r="L81" s="158">
        <f t="shared" si="18"/>
        <v>91.609435107397573</v>
      </c>
    </row>
    <row r="82" spans="2:12" x14ac:dyDescent="0.25">
      <c r="B82" s="11"/>
      <c r="C82" s="9"/>
      <c r="D82" s="110"/>
      <c r="E82" s="110">
        <v>3239</v>
      </c>
      <c r="F82" s="157" t="s">
        <v>101</v>
      </c>
      <c r="G82" s="60">
        <v>9747.24</v>
      </c>
      <c r="H82" s="60">
        <f>SUM('POSEBNI DIO'!F43,'POSEBNI DIO'!F96,'POSEBNI DIO'!F135,'POSEBNI DIO'!F152)</f>
        <v>8236.14</v>
      </c>
      <c r="I82" s="60">
        <f>SUM('POSEBNI DIO'!G43,'POSEBNI DIO'!G96,'POSEBNI DIO'!G135,'POSEBNI DIO'!G152)</f>
        <v>9351.6000000000022</v>
      </c>
      <c r="J82" s="130">
        <v>2592.0100000000002</v>
      </c>
      <c r="K82" s="158">
        <f t="shared" si="17"/>
        <v>26.592245599780046</v>
      </c>
      <c r="L82" s="158">
        <f t="shared" si="18"/>
        <v>27.717289020060733</v>
      </c>
    </row>
    <row r="83" spans="2:12" x14ac:dyDescent="0.25">
      <c r="B83" s="10"/>
      <c r="C83" s="10"/>
      <c r="D83" s="5">
        <v>324</v>
      </c>
      <c r="E83" s="106"/>
      <c r="F83" s="106" t="s">
        <v>204</v>
      </c>
      <c r="G83" s="64">
        <f>+G84</f>
        <v>34.4</v>
      </c>
      <c r="H83" s="64">
        <f>+H84</f>
        <v>0</v>
      </c>
      <c r="I83" s="64">
        <f t="shared" ref="I83:J83" si="27">+I84</f>
        <v>0</v>
      </c>
      <c r="J83" s="64">
        <f t="shared" si="27"/>
        <v>0</v>
      </c>
      <c r="K83" s="137">
        <v>0</v>
      </c>
      <c r="L83" s="158" t="e">
        <f t="shared" si="18"/>
        <v>#DIV/0!</v>
      </c>
    </row>
    <row r="84" spans="2:12" x14ac:dyDescent="0.25">
      <c r="B84" s="11"/>
      <c r="C84" s="9"/>
      <c r="D84" s="110"/>
      <c r="E84" s="110">
        <v>3241</v>
      </c>
      <c r="F84" s="21" t="s">
        <v>204</v>
      </c>
      <c r="G84" s="60">
        <v>34.4</v>
      </c>
      <c r="H84" s="60">
        <v>0</v>
      </c>
      <c r="I84" s="60">
        <v>0</v>
      </c>
      <c r="J84" s="130">
        <v>0</v>
      </c>
      <c r="K84" s="137">
        <v>0</v>
      </c>
      <c r="L84" s="158" t="e">
        <f t="shared" si="18"/>
        <v>#DIV/0!</v>
      </c>
    </row>
    <row r="85" spans="2:12" x14ac:dyDescent="0.25">
      <c r="B85" s="10"/>
      <c r="C85" s="10"/>
      <c r="D85" s="5">
        <v>329</v>
      </c>
      <c r="E85" s="106"/>
      <c r="F85" s="106" t="s">
        <v>205</v>
      </c>
      <c r="G85" s="64">
        <f>+G86+G87+G88+G89+G90+G91</f>
        <v>30253.71</v>
      </c>
      <c r="H85" s="64">
        <f>+H86+H87+H88+H89+H90+H91</f>
        <v>34808.370000000003</v>
      </c>
      <c r="I85" s="64">
        <f t="shared" ref="I85:J85" si="28">+I86+I87+I88+I89+I90+I91</f>
        <v>24497.86</v>
      </c>
      <c r="J85" s="64">
        <f t="shared" si="28"/>
        <v>15245.76</v>
      </c>
      <c r="K85" s="137">
        <f t="shared" si="17"/>
        <v>50.393026177615909</v>
      </c>
      <c r="L85" s="137">
        <f t="shared" si="18"/>
        <v>62.23302770119512</v>
      </c>
    </row>
    <row r="86" spans="2:12" x14ac:dyDescent="0.25">
      <c r="B86" s="11"/>
      <c r="C86" s="9"/>
      <c r="D86" s="110"/>
      <c r="E86" s="110">
        <v>3292</v>
      </c>
      <c r="F86" s="15" t="s">
        <v>102</v>
      </c>
      <c r="G86" s="60">
        <v>401.22</v>
      </c>
      <c r="H86" s="60">
        <f>SUM('POSEBNI DIO'!F44)</f>
        <v>800</v>
      </c>
      <c r="I86" s="60">
        <f>SUM('POSEBNI DIO'!G44)</f>
        <v>243.81</v>
      </c>
      <c r="J86" s="130">
        <v>243.81</v>
      </c>
      <c r="K86" s="158">
        <f t="shared" si="17"/>
        <v>60.767160161507391</v>
      </c>
      <c r="L86" s="158">
        <f t="shared" si="18"/>
        <v>100</v>
      </c>
    </row>
    <row r="87" spans="2:12" x14ac:dyDescent="0.25">
      <c r="B87" s="10"/>
      <c r="C87" s="10"/>
      <c r="D87" s="10"/>
      <c r="E87" s="21">
        <v>3293</v>
      </c>
      <c r="F87" s="21" t="s">
        <v>103</v>
      </c>
      <c r="G87" s="60">
        <v>2071.86</v>
      </c>
      <c r="H87" s="60">
        <f>SUM('POSEBNI DIO'!F45,'POSEBNI DIO'!F120,'POSEBNI DIO'!F153)</f>
        <v>2510</v>
      </c>
      <c r="I87" s="60">
        <f>SUM('POSEBNI DIO'!G45,'POSEBNI DIO'!G120,'POSEBNI DIO'!G153)</f>
        <v>2460</v>
      </c>
      <c r="J87" s="130">
        <v>0</v>
      </c>
      <c r="K87" s="158">
        <f t="shared" si="17"/>
        <v>0</v>
      </c>
      <c r="L87" s="158">
        <f t="shared" si="18"/>
        <v>0</v>
      </c>
    </row>
    <row r="88" spans="2:12" x14ac:dyDescent="0.25">
      <c r="B88" s="11"/>
      <c r="C88" s="9"/>
      <c r="D88" s="110"/>
      <c r="E88" s="110">
        <v>3294</v>
      </c>
      <c r="F88" s="15" t="s">
        <v>206</v>
      </c>
      <c r="G88" s="60">
        <v>35</v>
      </c>
      <c r="H88" s="60">
        <f>SUM('POSEBNI DIO'!F46)</f>
        <v>35</v>
      </c>
      <c r="I88" s="60">
        <f>SUM('POSEBNI DIO'!G46)</f>
        <v>35</v>
      </c>
      <c r="J88" s="130">
        <v>35</v>
      </c>
      <c r="K88" s="158">
        <v>0</v>
      </c>
      <c r="L88" s="158">
        <f t="shared" si="18"/>
        <v>100</v>
      </c>
    </row>
    <row r="89" spans="2:12" x14ac:dyDescent="0.25">
      <c r="B89" s="10"/>
      <c r="C89" s="10"/>
      <c r="D89" s="10"/>
      <c r="E89" s="21">
        <v>3295</v>
      </c>
      <c r="F89" s="21" t="s">
        <v>105</v>
      </c>
      <c r="G89" s="60">
        <v>3378.17</v>
      </c>
      <c r="H89" s="60">
        <f>SUM('POSEBNI DIO'!F47,'POSEBNI DIO'!F81,'POSEBNI DIO'!F121,'POSEBNI DIO'!F154)</f>
        <v>4060</v>
      </c>
      <c r="I89" s="60">
        <f>SUM('POSEBNI DIO'!G47,'POSEBNI DIO'!G81,'POSEBNI DIO'!G121,'POSEBNI DIO'!G154)</f>
        <v>5430.88</v>
      </c>
      <c r="J89" s="130">
        <v>5962.87</v>
      </c>
      <c r="K89" s="158">
        <f t="shared" si="17"/>
        <v>176.51183925024495</v>
      </c>
      <c r="L89" s="158">
        <f t="shared" si="18"/>
        <v>109.79565006039536</v>
      </c>
    </row>
    <row r="90" spans="2:12" x14ac:dyDescent="0.25">
      <c r="B90" s="11"/>
      <c r="C90" s="9"/>
      <c r="D90" s="110"/>
      <c r="E90" s="110">
        <v>3296</v>
      </c>
      <c r="F90" s="15" t="s">
        <v>139</v>
      </c>
      <c r="G90" s="60">
        <v>20210.09</v>
      </c>
      <c r="H90" s="60">
        <f>SUM('POSEBNI DIO'!F169,'POSEBNI DIO'!F155,'POSEBNI DIO'!F122)</f>
        <v>20308.91</v>
      </c>
      <c r="I90" s="60">
        <f>SUM('POSEBNI DIO'!G169,'POSEBNI DIO'!G155,'POSEBNI DIO'!G122)</f>
        <v>5833.47</v>
      </c>
      <c r="J90" s="130">
        <v>833.47</v>
      </c>
      <c r="K90" s="158">
        <f t="shared" si="17"/>
        <v>4.1240291359415027</v>
      </c>
      <c r="L90" s="158">
        <f t="shared" si="18"/>
        <v>14.287722401932298</v>
      </c>
    </row>
    <row r="91" spans="2:12" x14ac:dyDescent="0.25">
      <c r="B91" s="10"/>
      <c r="C91" s="10"/>
      <c r="D91" s="10"/>
      <c r="E91" s="21">
        <v>3299</v>
      </c>
      <c r="F91" s="21" t="s">
        <v>205</v>
      </c>
      <c r="G91" s="60">
        <v>4157.37</v>
      </c>
      <c r="H91" s="60">
        <f>SUM('POSEBNI DIO'!F48,'POSEBNI DIO'!F97,'POSEBNI DIO'!F123,'POSEBNI DIO'!F136,'POSEBNI DIO'!F156,'POSEBNI DIO'!F179,'POSEBNI DIO'!F185)</f>
        <v>7094.46</v>
      </c>
      <c r="I91" s="60">
        <f>SUM('POSEBNI DIO'!G48,'POSEBNI DIO'!G97,'POSEBNI DIO'!G123,'POSEBNI DIO'!G136,'POSEBNI DIO'!G156,'POSEBNI DIO'!G179,'POSEBNI DIO'!G185)</f>
        <v>10494.7</v>
      </c>
      <c r="J91" s="130">
        <v>8170.61</v>
      </c>
      <c r="K91" s="158">
        <f t="shared" si="17"/>
        <v>196.53314475257193</v>
      </c>
      <c r="L91" s="158">
        <f t="shared" si="18"/>
        <v>77.854631385365934</v>
      </c>
    </row>
    <row r="92" spans="2:12" x14ac:dyDescent="0.25">
      <c r="B92" s="11"/>
      <c r="C92" s="9">
        <v>34</v>
      </c>
      <c r="D92" s="9"/>
      <c r="E92" s="9"/>
      <c r="F92" s="14" t="s">
        <v>107</v>
      </c>
      <c r="G92" s="64">
        <f>+G93+G95</f>
        <v>11155.33</v>
      </c>
      <c r="H92" s="64">
        <f>+H93+H95</f>
        <v>2325</v>
      </c>
      <c r="I92" s="64">
        <f t="shared" ref="I92:J92" si="29">+I93+I95</f>
        <v>14057.430000000002</v>
      </c>
      <c r="J92" s="64">
        <f t="shared" si="29"/>
        <v>10142.160000000002</v>
      </c>
      <c r="K92" s="137">
        <f t="shared" si="17"/>
        <v>90.917615166920214</v>
      </c>
      <c r="L92" s="137">
        <f t="shared" si="18"/>
        <v>72.148038439458702</v>
      </c>
    </row>
    <row r="93" spans="2:12" x14ac:dyDescent="0.25">
      <c r="B93" s="10"/>
      <c r="C93" s="10"/>
      <c r="D93" s="5">
        <v>342</v>
      </c>
      <c r="E93" s="106"/>
      <c r="F93" s="106" t="s">
        <v>207</v>
      </c>
      <c r="G93" s="64">
        <f>+G94</f>
        <v>8477.67</v>
      </c>
      <c r="H93" s="64">
        <f>+H94</f>
        <v>2300</v>
      </c>
      <c r="I93" s="64">
        <f t="shared" ref="I93:J93" si="30">+I94</f>
        <v>13972.810000000001</v>
      </c>
      <c r="J93" s="64">
        <f t="shared" si="30"/>
        <v>10057.540000000001</v>
      </c>
      <c r="K93" s="137">
        <f t="shared" si="17"/>
        <v>118.63566286491454</v>
      </c>
      <c r="L93" s="137">
        <f t="shared" si="18"/>
        <v>71.979365639409693</v>
      </c>
    </row>
    <row r="94" spans="2:12" ht="25.5" x14ac:dyDescent="0.25">
      <c r="B94" s="11"/>
      <c r="C94" s="9"/>
      <c r="D94" s="110"/>
      <c r="E94" s="110">
        <v>3423</v>
      </c>
      <c r="F94" s="15" t="s">
        <v>208</v>
      </c>
      <c r="G94" s="60">
        <v>8477.67</v>
      </c>
      <c r="H94" s="60">
        <f>SUM('POSEBNI DIO'!F158,'POSEBNI DIO'!F125,'POSEBNI DIO'!F65,'POSEBNI DIO'!F50)</f>
        <v>2300</v>
      </c>
      <c r="I94" s="60">
        <f>SUM('POSEBNI DIO'!G158,'POSEBNI DIO'!G125,'POSEBNI DIO'!G65,'POSEBNI DIO'!G50)</f>
        <v>13972.810000000001</v>
      </c>
      <c r="J94" s="130">
        <v>10057.540000000001</v>
      </c>
      <c r="K94" s="158">
        <f t="shared" si="17"/>
        <v>118.63566286491454</v>
      </c>
      <c r="L94" s="158">
        <f t="shared" si="18"/>
        <v>71.979365639409693</v>
      </c>
    </row>
    <row r="95" spans="2:12" x14ac:dyDescent="0.25">
      <c r="B95" s="10"/>
      <c r="C95" s="10"/>
      <c r="D95" s="5">
        <v>343</v>
      </c>
      <c r="E95" s="106"/>
      <c r="F95" s="106" t="s">
        <v>209</v>
      </c>
      <c r="G95" s="64">
        <f>+G96+G97</f>
        <v>2677.66</v>
      </c>
      <c r="H95" s="64">
        <f>+H96+H97</f>
        <v>25</v>
      </c>
      <c r="I95" s="64">
        <f t="shared" ref="I95:J95" si="31">+I96+I97</f>
        <v>84.62</v>
      </c>
      <c r="J95" s="64">
        <f t="shared" si="31"/>
        <v>84.62</v>
      </c>
      <c r="K95" s="137">
        <f t="shared" si="17"/>
        <v>3.1602219848673849</v>
      </c>
      <c r="L95" s="137">
        <f t="shared" si="18"/>
        <v>100</v>
      </c>
    </row>
    <row r="96" spans="2:12" x14ac:dyDescent="0.25">
      <c r="B96" s="11"/>
      <c r="C96" s="9"/>
      <c r="D96" s="110"/>
      <c r="E96" s="110">
        <v>3431</v>
      </c>
      <c r="F96" s="15" t="s">
        <v>210</v>
      </c>
      <c r="G96" s="60">
        <v>7.14</v>
      </c>
      <c r="H96" s="60">
        <f>SUM('POSEBNI DIO'!F51)</f>
        <v>20</v>
      </c>
      <c r="I96" s="60">
        <f>SUM('POSEBNI DIO'!G51)</f>
        <v>84.62</v>
      </c>
      <c r="J96" s="130">
        <v>84.62</v>
      </c>
      <c r="K96" s="158">
        <f t="shared" si="17"/>
        <v>1185.15406162465</v>
      </c>
      <c r="L96" s="158">
        <f t="shared" si="18"/>
        <v>100</v>
      </c>
    </row>
    <row r="97" spans="2:12" x14ac:dyDescent="0.25">
      <c r="B97" s="10"/>
      <c r="C97" s="10"/>
      <c r="D97" s="10"/>
      <c r="E97" s="21">
        <v>3433</v>
      </c>
      <c r="F97" s="21" t="s">
        <v>110</v>
      </c>
      <c r="G97" s="60">
        <v>2670.52</v>
      </c>
      <c r="H97" s="60">
        <f>SUM('POSEBNI DIO'!F52)</f>
        <v>5</v>
      </c>
      <c r="I97" s="60">
        <f>SUM('POSEBNI DIO'!G52)</f>
        <v>0</v>
      </c>
      <c r="J97" s="130">
        <v>0</v>
      </c>
      <c r="K97" s="158">
        <f t="shared" si="17"/>
        <v>0</v>
      </c>
      <c r="L97" s="158" t="e">
        <f t="shared" si="18"/>
        <v>#DIV/0!</v>
      </c>
    </row>
    <row r="98" spans="2:12" ht="25.5" x14ac:dyDescent="0.25">
      <c r="B98" s="11"/>
      <c r="C98" s="9">
        <v>37</v>
      </c>
      <c r="D98" s="9"/>
      <c r="E98" s="9"/>
      <c r="F98" s="14" t="s">
        <v>211</v>
      </c>
      <c r="G98" s="64">
        <f>+G99</f>
        <v>1037.24</v>
      </c>
      <c r="H98" s="64">
        <f>+H99</f>
        <v>0</v>
      </c>
      <c r="I98" s="64">
        <f t="shared" ref="I98:J98" si="32">+I99</f>
        <v>2000</v>
      </c>
      <c r="J98" s="64">
        <f t="shared" si="32"/>
        <v>2000</v>
      </c>
      <c r="K98" s="137">
        <f t="shared" si="17"/>
        <v>192.81940534495391</v>
      </c>
      <c r="L98" s="137">
        <f t="shared" si="18"/>
        <v>100</v>
      </c>
    </row>
    <row r="99" spans="2:12" ht="25.5" x14ac:dyDescent="0.25">
      <c r="B99" s="10"/>
      <c r="C99" s="10"/>
      <c r="D99" s="5">
        <v>372</v>
      </c>
      <c r="E99" s="106"/>
      <c r="F99" s="106" t="s">
        <v>212</v>
      </c>
      <c r="G99" s="64">
        <f>+G100</f>
        <v>1037.24</v>
      </c>
      <c r="H99" s="64">
        <f>+H100</f>
        <v>0</v>
      </c>
      <c r="I99" s="64">
        <f t="shared" ref="I99:J99" si="33">+I100</f>
        <v>2000</v>
      </c>
      <c r="J99" s="64">
        <f t="shared" si="33"/>
        <v>2000</v>
      </c>
      <c r="K99" s="137">
        <f t="shared" si="17"/>
        <v>192.81940534495391</v>
      </c>
      <c r="L99" s="137">
        <f t="shared" si="18"/>
        <v>100</v>
      </c>
    </row>
    <row r="100" spans="2:12" x14ac:dyDescent="0.25">
      <c r="B100" s="11"/>
      <c r="C100" s="9"/>
      <c r="D100" s="110"/>
      <c r="E100" s="110">
        <v>3721</v>
      </c>
      <c r="F100" s="15" t="s">
        <v>213</v>
      </c>
      <c r="G100" s="60">
        <v>1037.24</v>
      </c>
      <c r="H100" s="60">
        <f>SUM('POSEBNI DIO'!F181,'POSEBNI DIO'!F189)</f>
        <v>0</v>
      </c>
      <c r="I100" s="60">
        <f>SUM('POSEBNI DIO'!G181,'POSEBNI DIO'!G189)</f>
        <v>2000</v>
      </c>
      <c r="J100" s="130">
        <v>2000</v>
      </c>
      <c r="K100" s="158">
        <f t="shared" si="17"/>
        <v>192.81940534495391</v>
      </c>
      <c r="L100" s="137">
        <f t="shared" si="18"/>
        <v>100</v>
      </c>
    </row>
    <row r="101" spans="2:12" x14ac:dyDescent="0.25">
      <c r="B101" s="10"/>
      <c r="C101" s="5">
        <v>38</v>
      </c>
      <c r="D101" s="5"/>
      <c r="E101" s="106"/>
      <c r="F101" s="106" t="s">
        <v>214</v>
      </c>
      <c r="G101" s="64">
        <f>+G102</f>
        <v>548.58000000000004</v>
      </c>
      <c r="H101" s="64">
        <f>+H102</f>
        <v>548.58000000000004</v>
      </c>
      <c r="I101" s="64">
        <f t="shared" ref="I101:J101" si="34">+I102</f>
        <v>544.5</v>
      </c>
      <c r="J101" s="64">
        <f t="shared" si="34"/>
        <v>544.24</v>
      </c>
      <c r="K101" s="137">
        <v>0</v>
      </c>
      <c r="L101" s="158">
        <f t="shared" si="18"/>
        <v>99.952249770431592</v>
      </c>
    </row>
    <row r="102" spans="2:12" x14ac:dyDescent="0.25">
      <c r="B102" s="11"/>
      <c r="C102" s="9"/>
      <c r="D102" s="9">
        <v>381</v>
      </c>
      <c r="E102" s="9"/>
      <c r="F102" s="14" t="s">
        <v>186</v>
      </c>
      <c r="G102" s="64">
        <f>+G103</f>
        <v>548.58000000000004</v>
      </c>
      <c r="H102" s="64">
        <f>+H103</f>
        <v>548.58000000000004</v>
      </c>
      <c r="I102" s="64">
        <f t="shared" ref="I102:J102" si="35">+I103</f>
        <v>544.5</v>
      </c>
      <c r="J102" s="64">
        <f t="shared" si="35"/>
        <v>544.24</v>
      </c>
      <c r="K102" s="137">
        <v>0</v>
      </c>
      <c r="L102" s="158">
        <f t="shared" si="18"/>
        <v>99.952249770431592</v>
      </c>
    </row>
    <row r="103" spans="2:12" x14ac:dyDescent="0.25">
      <c r="B103" s="10"/>
      <c r="C103" s="10"/>
      <c r="D103" s="10"/>
      <c r="E103" s="21">
        <v>3812</v>
      </c>
      <c r="F103" s="21" t="s">
        <v>215</v>
      </c>
      <c r="G103" s="60">
        <v>548.58000000000004</v>
      </c>
      <c r="H103" s="60">
        <f>SUM('POSEBNI DIO'!F201)</f>
        <v>548.58000000000004</v>
      </c>
      <c r="I103" s="60">
        <f>SUM('POSEBNI DIO'!G201)</f>
        <v>544.5</v>
      </c>
      <c r="J103" s="60">
        <v>544.24</v>
      </c>
      <c r="K103" s="137">
        <v>0</v>
      </c>
      <c r="L103" s="158">
        <f t="shared" si="18"/>
        <v>99.952249770431592</v>
      </c>
    </row>
    <row r="104" spans="2:12" x14ac:dyDescent="0.25">
      <c r="B104" s="8">
        <v>4</v>
      </c>
      <c r="C104" s="9"/>
      <c r="D104" s="9"/>
      <c r="E104" s="9"/>
      <c r="F104" s="14" t="s">
        <v>6</v>
      </c>
      <c r="G104" s="64">
        <f>+G105+G114</f>
        <v>11058.94</v>
      </c>
      <c r="H104" s="64">
        <f>+H105+H114</f>
        <v>194545</v>
      </c>
      <c r="I104" s="64">
        <f t="shared" ref="I104:J104" si="36">+I105+I114</f>
        <v>496546.58</v>
      </c>
      <c r="J104" s="64">
        <f t="shared" si="36"/>
        <v>211505.38</v>
      </c>
      <c r="K104" s="137">
        <f t="shared" si="17"/>
        <v>1912.5285063487099</v>
      </c>
      <c r="L104" s="137">
        <f t="shared" si="18"/>
        <v>42.595274747436584</v>
      </c>
    </row>
    <row r="105" spans="2:12" ht="25.5" x14ac:dyDescent="0.25">
      <c r="B105" s="10"/>
      <c r="C105" s="5">
        <v>42</v>
      </c>
      <c r="D105" s="5"/>
      <c r="E105" s="106"/>
      <c r="F105" s="106" t="s">
        <v>122</v>
      </c>
      <c r="G105" s="64">
        <f>+G106+G110+G112</f>
        <v>11058.94</v>
      </c>
      <c r="H105" s="64">
        <f>+H106+H110+H112</f>
        <v>22005.350000000002</v>
      </c>
      <c r="I105" s="64">
        <f t="shared" ref="I105:J105" si="37">+I106+I110+I112</f>
        <v>17985.82</v>
      </c>
      <c r="J105" s="64">
        <f t="shared" si="37"/>
        <v>11732.910000000002</v>
      </c>
      <c r="K105" s="137">
        <f t="shared" si="17"/>
        <v>106.09434538934113</v>
      </c>
      <c r="L105" s="137">
        <f t="shared" si="18"/>
        <v>65.2342234048823</v>
      </c>
    </row>
    <row r="106" spans="2:12" x14ac:dyDescent="0.25">
      <c r="B106" s="11"/>
      <c r="C106" s="9"/>
      <c r="D106" s="9">
        <v>422</v>
      </c>
      <c r="E106" s="9"/>
      <c r="F106" s="14" t="s">
        <v>216</v>
      </c>
      <c r="G106" s="64">
        <f>+G107+G108+G109</f>
        <v>4773.05</v>
      </c>
      <c r="H106" s="64">
        <f>+H107+H108+H109</f>
        <v>17209.010000000002</v>
      </c>
      <c r="I106" s="64">
        <f t="shared" ref="I106:J106" si="38">+I107+I108+I109</f>
        <v>16458.48</v>
      </c>
      <c r="J106" s="64">
        <f t="shared" si="38"/>
        <v>10850.220000000001</v>
      </c>
      <c r="K106" s="137">
        <f t="shared" si="17"/>
        <v>227.32257152135426</v>
      </c>
      <c r="L106" s="137">
        <f t="shared" si="18"/>
        <v>65.92479986001139</v>
      </c>
    </row>
    <row r="107" spans="2:12" x14ac:dyDescent="0.25">
      <c r="B107" s="10"/>
      <c r="C107" s="10"/>
      <c r="D107" s="10"/>
      <c r="E107" s="21">
        <v>4221</v>
      </c>
      <c r="F107" s="111" t="s">
        <v>128</v>
      </c>
      <c r="G107" s="60">
        <v>1192.78</v>
      </c>
      <c r="H107" s="60"/>
      <c r="I107" s="125"/>
      <c r="J107" s="130">
        <v>7734.22</v>
      </c>
      <c r="K107" s="158">
        <v>0</v>
      </c>
      <c r="L107" s="158" t="e">
        <f t="shared" si="18"/>
        <v>#DIV/0!</v>
      </c>
    </row>
    <row r="108" spans="2:12" x14ac:dyDescent="0.25">
      <c r="B108" s="11"/>
      <c r="C108" s="9"/>
      <c r="D108" s="110"/>
      <c r="E108" s="110">
        <v>4223</v>
      </c>
      <c r="F108" s="21" t="s">
        <v>140</v>
      </c>
      <c r="G108" s="60"/>
      <c r="H108" s="60"/>
      <c r="I108" s="60"/>
      <c r="J108" s="130">
        <v>1973.5</v>
      </c>
      <c r="K108" s="137" t="e">
        <f t="shared" si="17"/>
        <v>#DIV/0!</v>
      </c>
      <c r="L108" s="158" t="e">
        <f t="shared" si="18"/>
        <v>#DIV/0!</v>
      </c>
    </row>
    <row r="109" spans="2:12" x14ac:dyDescent="0.25">
      <c r="B109" s="10"/>
      <c r="C109" s="10"/>
      <c r="D109" s="10"/>
      <c r="E109" s="21">
        <v>4227</v>
      </c>
      <c r="F109" s="21" t="s">
        <v>123</v>
      </c>
      <c r="G109" s="60">
        <v>3580.27</v>
      </c>
      <c r="H109" s="60">
        <f>SUM('POSEBNI DIO'!F85,'POSEBNI DIO'!F163,'POSEBNI DIO'!F220)</f>
        <v>17209.010000000002</v>
      </c>
      <c r="I109" s="60">
        <f>SUM('POSEBNI DIO'!G85,'POSEBNI DIO'!G163,'POSEBNI DIO'!G220)</f>
        <v>16458.48</v>
      </c>
      <c r="J109" s="130">
        <v>1142.5</v>
      </c>
      <c r="K109" s="158">
        <f t="shared" si="17"/>
        <v>31.911001125613431</v>
      </c>
      <c r="L109" s="158">
        <f t="shared" si="18"/>
        <v>6.9417102915943634</v>
      </c>
    </row>
    <row r="110" spans="2:12" ht="25.5" x14ac:dyDescent="0.25">
      <c r="B110" s="11"/>
      <c r="C110" s="9"/>
      <c r="D110" s="9">
        <v>424</v>
      </c>
      <c r="E110" s="9"/>
      <c r="F110" s="14" t="s">
        <v>217</v>
      </c>
      <c r="G110" s="64">
        <f>+G111</f>
        <v>1308.79</v>
      </c>
      <c r="H110" s="64">
        <f>+H111</f>
        <v>4796.34</v>
      </c>
      <c r="I110" s="64">
        <f t="shared" ref="I110:J110" si="39">+I111</f>
        <v>1527.3400000000001</v>
      </c>
      <c r="J110" s="64">
        <f t="shared" si="39"/>
        <v>882.69</v>
      </c>
      <c r="K110" s="137">
        <f t="shared" si="17"/>
        <v>67.443210904728801</v>
      </c>
      <c r="L110" s="137">
        <f t="shared" si="18"/>
        <v>57.792632943548917</v>
      </c>
    </row>
    <row r="111" spans="2:12" x14ac:dyDescent="0.25">
      <c r="B111" s="10"/>
      <c r="C111" s="10"/>
      <c r="D111" s="10"/>
      <c r="E111" s="21">
        <v>4241</v>
      </c>
      <c r="F111" s="21" t="s">
        <v>141</v>
      </c>
      <c r="G111" s="60">
        <v>1308.79</v>
      </c>
      <c r="H111" s="60">
        <f>SUM('POSEBNI DIO'!F171,'POSEBNI DIO'!F164,'POSEBNI DIO'!F130)</f>
        <v>4796.34</v>
      </c>
      <c r="I111" s="60">
        <f>SUM('POSEBNI DIO'!G171,'POSEBNI DIO'!G164,'POSEBNI DIO'!G130)</f>
        <v>1527.3400000000001</v>
      </c>
      <c r="J111" s="130">
        <v>882.69</v>
      </c>
      <c r="K111" s="158">
        <f t="shared" si="17"/>
        <v>67.443210904728801</v>
      </c>
      <c r="L111" s="158">
        <f t="shared" si="18"/>
        <v>57.792632943548917</v>
      </c>
    </row>
    <row r="112" spans="2:12" x14ac:dyDescent="0.25">
      <c r="B112" s="11"/>
      <c r="C112" s="9"/>
      <c r="D112" s="9">
        <v>426</v>
      </c>
      <c r="E112" s="9"/>
      <c r="F112" s="14" t="s">
        <v>218</v>
      </c>
      <c r="G112" s="64">
        <f>+G113</f>
        <v>4977.1000000000004</v>
      </c>
      <c r="H112" s="64">
        <f>+H113</f>
        <v>0</v>
      </c>
      <c r="I112" s="64">
        <f t="shared" ref="I112:J112" si="40">+I113</f>
        <v>0</v>
      </c>
      <c r="J112" s="64">
        <f t="shared" si="40"/>
        <v>0</v>
      </c>
      <c r="K112" s="137">
        <f t="shared" si="17"/>
        <v>0</v>
      </c>
      <c r="L112" s="137" t="e">
        <f t="shared" si="18"/>
        <v>#DIV/0!</v>
      </c>
    </row>
    <row r="113" spans="2:12" x14ac:dyDescent="0.25">
      <c r="B113" s="11"/>
      <c r="C113" s="9"/>
      <c r="D113" s="110"/>
      <c r="E113" s="110">
        <v>4264</v>
      </c>
      <c r="F113" s="15" t="s">
        <v>219</v>
      </c>
      <c r="G113" s="60">
        <v>4977.1000000000004</v>
      </c>
      <c r="H113" s="60">
        <v>0</v>
      </c>
      <c r="I113" s="60">
        <v>0</v>
      </c>
      <c r="J113" s="130">
        <v>0</v>
      </c>
      <c r="K113" s="137">
        <f t="shared" ref="K113" si="41">(J113/G113)*100</f>
        <v>0</v>
      </c>
      <c r="L113" s="137" t="e">
        <f t="shared" ref="L113:L120" si="42">(J113/I113)*100</f>
        <v>#DIV/0!</v>
      </c>
    </row>
    <row r="114" spans="2:12" ht="25.5" x14ac:dyDescent="0.25">
      <c r="B114" s="10"/>
      <c r="C114" s="5">
        <v>45</v>
      </c>
      <c r="D114" s="5"/>
      <c r="E114" s="106"/>
      <c r="F114" s="106" t="s">
        <v>220</v>
      </c>
      <c r="G114" s="64">
        <f>+G115</f>
        <v>0</v>
      </c>
      <c r="H114" s="64">
        <f>+H115</f>
        <v>172539.65</v>
      </c>
      <c r="I114" s="64">
        <f t="shared" ref="I114:J115" si="43">+I115</f>
        <v>478560.76</v>
      </c>
      <c r="J114" s="64">
        <f t="shared" si="43"/>
        <v>199772.47</v>
      </c>
      <c r="K114" s="137">
        <v>0</v>
      </c>
      <c r="L114" s="158">
        <f t="shared" si="42"/>
        <v>41.744431783333006</v>
      </c>
    </row>
    <row r="115" spans="2:12" x14ac:dyDescent="0.25">
      <c r="B115" s="11"/>
      <c r="C115" s="9"/>
      <c r="D115" s="117">
        <v>451</v>
      </c>
      <c r="E115" s="117"/>
      <c r="F115" s="118" t="s">
        <v>225</v>
      </c>
      <c r="G115" s="169">
        <f>+G116</f>
        <v>0</v>
      </c>
      <c r="H115" s="64">
        <f>+H116</f>
        <v>172539.65</v>
      </c>
      <c r="I115" s="64">
        <f t="shared" si="43"/>
        <v>478560.76</v>
      </c>
      <c r="J115" s="64">
        <f t="shared" si="43"/>
        <v>199772.47</v>
      </c>
      <c r="K115" s="137">
        <v>0</v>
      </c>
      <c r="L115" s="158">
        <f t="shared" si="42"/>
        <v>41.744431783333006</v>
      </c>
    </row>
    <row r="116" spans="2:12" x14ac:dyDescent="0.25">
      <c r="B116" s="10"/>
      <c r="C116" s="10"/>
      <c r="D116" s="10"/>
      <c r="E116" s="21">
        <v>4511</v>
      </c>
      <c r="F116" s="21" t="s">
        <v>225</v>
      </c>
      <c r="G116" s="60"/>
      <c r="H116" s="60">
        <f>SUM('POSEBNI DIO'!F90,'POSEBNI DIO'!F87,'POSEBNI DIO'!F61,'POSEBNI DIO'!F56)</f>
        <v>172539.65</v>
      </c>
      <c r="I116" s="60">
        <f>SUM('POSEBNI DIO'!G90,'POSEBNI DIO'!G87,'POSEBNI DIO'!G61,'POSEBNI DIO'!G56)</f>
        <v>478560.76</v>
      </c>
      <c r="J116" s="130">
        <v>199772.47</v>
      </c>
      <c r="K116" s="137">
        <v>0</v>
      </c>
      <c r="L116" s="158">
        <f t="shared" si="42"/>
        <v>41.744431783333006</v>
      </c>
    </row>
    <row r="117" spans="2:12" x14ac:dyDescent="0.25">
      <c r="B117" s="8">
        <v>5</v>
      </c>
      <c r="C117" s="9"/>
      <c r="D117" s="9"/>
      <c r="E117" s="9"/>
      <c r="F117" s="14" t="s">
        <v>221</v>
      </c>
      <c r="G117" s="64">
        <f t="shared" ref="G117:J118" si="44">+G118</f>
        <v>0</v>
      </c>
      <c r="H117" s="64">
        <f t="shared" si="44"/>
        <v>59725.26</v>
      </c>
      <c r="I117" s="64">
        <f t="shared" si="44"/>
        <v>57017.32</v>
      </c>
      <c r="J117" s="129">
        <f t="shared" si="44"/>
        <v>57017.32</v>
      </c>
      <c r="K117" s="137">
        <v>0</v>
      </c>
      <c r="L117" s="158">
        <f t="shared" si="42"/>
        <v>100</v>
      </c>
    </row>
    <row r="118" spans="2:12" ht="25.5" x14ac:dyDescent="0.25">
      <c r="B118" s="5"/>
      <c r="C118" s="5">
        <v>54</v>
      </c>
      <c r="D118" s="5"/>
      <c r="E118" s="5"/>
      <c r="F118" s="14" t="s">
        <v>222</v>
      </c>
      <c r="G118" s="64">
        <f t="shared" si="44"/>
        <v>0</v>
      </c>
      <c r="H118" s="64">
        <f t="shared" si="44"/>
        <v>59725.26</v>
      </c>
      <c r="I118" s="64">
        <f t="shared" si="44"/>
        <v>57017.32</v>
      </c>
      <c r="J118" s="129">
        <f t="shared" si="44"/>
        <v>57017.32</v>
      </c>
      <c r="K118" s="137">
        <v>0</v>
      </c>
      <c r="L118" s="158">
        <f t="shared" si="42"/>
        <v>100</v>
      </c>
    </row>
    <row r="119" spans="2:12" ht="38.25" x14ac:dyDescent="0.25">
      <c r="B119" s="10"/>
      <c r="C119" s="10"/>
      <c r="D119" s="10">
        <v>544</v>
      </c>
      <c r="E119" s="21"/>
      <c r="F119" s="21" t="s">
        <v>226</v>
      </c>
      <c r="G119" s="60"/>
      <c r="H119" s="60">
        <f>SUM(H120)</f>
        <v>59725.26</v>
      </c>
      <c r="I119" s="60">
        <f>SUM(I120)</f>
        <v>57017.32</v>
      </c>
      <c r="J119" s="126">
        <v>57017.32</v>
      </c>
      <c r="K119" s="137">
        <v>0</v>
      </c>
      <c r="L119" s="158">
        <f t="shared" si="42"/>
        <v>100</v>
      </c>
    </row>
    <row r="120" spans="2:12" ht="25.5" x14ac:dyDescent="0.25">
      <c r="B120" s="10"/>
      <c r="C120" s="10"/>
      <c r="D120" s="10"/>
      <c r="E120" s="21">
        <v>5443</v>
      </c>
      <c r="F120" s="21" t="s">
        <v>236</v>
      </c>
      <c r="G120" s="60"/>
      <c r="H120" s="60">
        <f>SUM('POSEBNI DIO'!F58,'POSEBNI DIO'!F63)</f>
        <v>59725.26</v>
      </c>
      <c r="I120" s="60">
        <f>SUM('POSEBNI DIO'!G58,'POSEBNI DIO'!G63)</f>
        <v>57017.32</v>
      </c>
      <c r="J120" s="126">
        <v>57017.32</v>
      </c>
      <c r="K120" s="137">
        <v>0</v>
      </c>
      <c r="L120" s="158">
        <f t="shared" si="42"/>
        <v>100</v>
      </c>
    </row>
  </sheetData>
  <mergeCells count="11">
    <mergeCell ref="B1:L1"/>
    <mergeCell ref="B2:L2"/>
    <mergeCell ref="B4:L4"/>
    <mergeCell ref="B6:L6"/>
    <mergeCell ref="B47:F47"/>
    <mergeCell ref="B9:F9"/>
    <mergeCell ref="B46:F46"/>
    <mergeCell ref="B8:F8"/>
    <mergeCell ref="B7:L7"/>
    <mergeCell ref="B5:L5"/>
    <mergeCell ref="B3:L3"/>
  </mergeCells>
  <pageMargins left="0.7" right="0.7" top="0.75" bottom="0.75" header="0.3" footer="0.3"/>
  <pageSetup paperSize="9" scale="59" fitToHeight="0" orientation="landscape" r:id="rId1"/>
  <rowBreaks count="3" manualBreakCount="3">
    <brk id="36" min="1" max="12" man="1"/>
    <brk id="85" min="1" max="12" man="1"/>
    <brk id="122" min="1" max="12" man="1"/>
  </rowBreaks>
  <ignoredErrors>
    <ignoredError sqref="I25 K23 K16 K4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44"/>
  <sheetViews>
    <sheetView workbookViewId="0">
      <selection activeCell="C43" sqref="C43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94" t="s">
        <v>40</v>
      </c>
      <c r="C2" s="194"/>
      <c r="D2" s="194"/>
      <c r="E2" s="194"/>
      <c r="F2" s="194"/>
      <c r="G2" s="194"/>
      <c r="H2" s="194"/>
    </row>
    <row r="3" spans="2:8" ht="18" x14ac:dyDescent="0.25">
      <c r="B3" s="44"/>
      <c r="C3" s="44"/>
      <c r="D3" s="44"/>
      <c r="E3" s="44"/>
      <c r="F3" s="45"/>
      <c r="G3" s="45"/>
      <c r="H3" s="45"/>
    </row>
    <row r="4" spans="2:8" ht="33.75" customHeight="1" x14ac:dyDescent="0.25">
      <c r="B4" s="32" t="s">
        <v>7</v>
      </c>
      <c r="C4" s="32" t="s">
        <v>163</v>
      </c>
      <c r="D4" s="32" t="s">
        <v>251</v>
      </c>
      <c r="E4" s="32" t="s">
        <v>242</v>
      </c>
      <c r="F4" s="32" t="s">
        <v>244</v>
      </c>
      <c r="G4" s="32" t="s">
        <v>24</v>
      </c>
      <c r="H4" s="32" t="s">
        <v>50</v>
      </c>
    </row>
    <row r="5" spans="2:8" x14ac:dyDescent="0.25">
      <c r="B5" s="32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37</v>
      </c>
      <c r="H5" s="34" t="s">
        <v>38</v>
      </c>
    </row>
    <row r="6" spans="2:8" x14ac:dyDescent="0.25">
      <c r="B6" s="104" t="s">
        <v>47</v>
      </c>
      <c r="C6" s="170">
        <f>+C7+C11+C13+C17+C21+C23</f>
        <v>1189581.0900000001</v>
      </c>
      <c r="D6" s="170">
        <f t="shared" ref="D6:E6" si="0">+D7+D11+D13+D17+D21+D23</f>
        <v>1479369.53</v>
      </c>
      <c r="E6" s="170">
        <f t="shared" si="0"/>
        <v>2069294.6</v>
      </c>
      <c r="F6" s="170">
        <f>+F7+F11+F13+F17+F21+F23</f>
        <v>1705541.0600000003</v>
      </c>
      <c r="G6" s="171">
        <f>(F6/C6)*100</f>
        <v>143.37324914941277</v>
      </c>
      <c r="H6" s="171">
        <f>(F6/E6)*100</f>
        <v>82.421374897513402</v>
      </c>
    </row>
    <row r="7" spans="2:8" x14ac:dyDescent="0.25">
      <c r="B7" s="5" t="s">
        <v>15</v>
      </c>
      <c r="C7" s="64">
        <f>+C8+C9</f>
        <v>25130.45</v>
      </c>
      <c r="D7" s="64">
        <f t="shared" ref="D7:F7" si="1">+D8+D9+D10</f>
        <v>0</v>
      </c>
      <c r="E7" s="64">
        <f t="shared" si="1"/>
        <v>341012.41000000003</v>
      </c>
      <c r="F7" s="123">
        <f t="shared" si="1"/>
        <v>112344.87</v>
      </c>
      <c r="G7" s="172">
        <f t="shared" ref="G7:G21" si="2">(F7/C7)*100</f>
        <v>447.04678985055972</v>
      </c>
      <c r="H7" s="173">
        <f t="shared" ref="H7:H24" si="3">(F7/E7)*100</f>
        <v>32.944510729096336</v>
      </c>
    </row>
    <row r="8" spans="2:8" x14ac:dyDescent="0.25">
      <c r="B8" s="18" t="s">
        <v>16</v>
      </c>
      <c r="C8" s="156">
        <v>5831.93</v>
      </c>
      <c r="D8" s="60">
        <v>0</v>
      </c>
      <c r="E8" s="60">
        <v>245563.04</v>
      </c>
      <c r="F8" s="163">
        <v>20502.29</v>
      </c>
      <c r="G8" s="174">
        <f t="shared" si="2"/>
        <v>351.55240203500387</v>
      </c>
      <c r="H8" s="175">
        <f t="shared" si="3"/>
        <v>8.3490943914035274</v>
      </c>
    </row>
    <row r="9" spans="2:8" x14ac:dyDescent="0.25">
      <c r="B9" s="19" t="s">
        <v>164</v>
      </c>
      <c r="C9" s="156">
        <v>19298.52</v>
      </c>
      <c r="D9" s="60">
        <v>0</v>
      </c>
      <c r="E9" s="60">
        <v>95449.37</v>
      </c>
      <c r="F9" s="163">
        <v>91842.58</v>
      </c>
      <c r="G9" s="174">
        <f t="shared" si="2"/>
        <v>475.90478440833806</v>
      </c>
      <c r="H9" s="175">
        <f t="shared" si="3"/>
        <v>96.221253215186238</v>
      </c>
    </row>
    <row r="10" spans="2:8" x14ac:dyDescent="0.25">
      <c r="B10" s="19" t="s">
        <v>223</v>
      </c>
      <c r="C10" s="60">
        <v>0</v>
      </c>
      <c r="D10" s="60">
        <v>0</v>
      </c>
      <c r="E10" s="60">
        <v>0</v>
      </c>
      <c r="F10" s="176">
        <v>0</v>
      </c>
      <c r="G10" s="172">
        <v>0</v>
      </c>
      <c r="H10" s="175"/>
    </row>
    <row r="11" spans="2:8" x14ac:dyDescent="0.25">
      <c r="B11" s="5" t="s">
        <v>20</v>
      </c>
      <c r="C11" s="64">
        <f>+C12</f>
        <v>17363.509999999998</v>
      </c>
      <c r="D11" s="64">
        <f>+D12</f>
        <v>31461.34</v>
      </c>
      <c r="E11" s="127">
        <f>+E12</f>
        <v>29661.34</v>
      </c>
      <c r="F11" s="177">
        <f>+F12</f>
        <v>19106.060000000001</v>
      </c>
      <c r="G11" s="172">
        <f t="shared" si="2"/>
        <v>110.03570130693623</v>
      </c>
      <c r="H11" s="173">
        <f t="shared" si="3"/>
        <v>64.414015010785093</v>
      </c>
    </row>
    <row r="12" spans="2:8" x14ac:dyDescent="0.25">
      <c r="B12" s="20" t="s">
        <v>21</v>
      </c>
      <c r="C12" s="156">
        <v>17363.509999999998</v>
      </c>
      <c r="D12" s="60">
        <v>31461.34</v>
      </c>
      <c r="E12" s="125">
        <v>29661.34</v>
      </c>
      <c r="F12" s="178">
        <v>19106.060000000001</v>
      </c>
      <c r="G12" s="174">
        <f t="shared" si="2"/>
        <v>110.03570130693623</v>
      </c>
      <c r="H12" s="175">
        <f t="shared" si="3"/>
        <v>64.414015010785093</v>
      </c>
    </row>
    <row r="13" spans="2:8" x14ac:dyDescent="0.25">
      <c r="B13" s="119" t="s">
        <v>228</v>
      </c>
      <c r="C13" s="64">
        <f>+C14+C15+C16</f>
        <v>164725.76000000001</v>
      </c>
      <c r="D13" s="64">
        <f>+D14+D15+D16</f>
        <v>214602.4</v>
      </c>
      <c r="E13" s="127">
        <f>+E14+E15+E16</f>
        <v>393126.97</v>
      </c>
      <c r="F13" s="177">
        <f>+F14+F15+F16</f>
        <v>329925.61</v>
      </c>
      <c r="G13" s="172">
        <f t="shared" si="2"/>
        <v>200.28780562311564</v>
      </c>
      <c r="H13" s="173">
        <f t="shared" si="3"/>
        <v>83.923423010128261</v>
      </c>
    </row>
    <row r="14" spans="2:8" ht="25.5" x14ac:dyDescent="0.25">
      <c r="B14" s="20" t="s">
        <v>165</v>
      </c>
      <c r="C14" s="156">
        <v>10277.219999999999</v>
      </c>
      <c r="D14" s="60">
        <v>10702.5</v>
      </c>
      <c r="E14" s="125">
        <v>10702.5</v>
      </c>
      <c r="F14" s="178">
        <v>5865</v>
      </c>
      <c r="G14" s="174">
        <f t="shared" si="2"/>
        <v>57.067961958584135</v>
      </c>
      <c r="H14" s="175">
        <f t="shared" si="3"/>
        <v>54.800280308339175</v>
      </c>
    </row>
    <row r="15" spans="2:8" x14ac:dyDescent="0.25">
      <c r="B15" s="20" t="s">
        <v>166</v>
      </c>
      <c r="C15" s="156">
        <v>59337.81</v>
      </c>
      <c r="D15" s="60">
        <v>50092.22</v>
      </c>
      <c r="E15" s="125">
        <v>29335.35</v>
      </c>
      <c r="F15" s="178">
        <v>29335.35</v>
      </c>
      <c r="G15" s="174">
        <f t="shared" si="2"/>
        <v>49.437871063997811</v>
      </c>
      <c r="H15" s="175">
        <f t="shared" si="3"/>
        <v>100</v>
      </c>
    </row>
    <row r="16" spans="2:8" x14ac:dyDescent="0.25">
      <c r="B16" s="20" t="s">
        <v>167</v>
      </c>
      <c r="C16" s="156">
        <v>95110.73</v>
      </c>
      <c r="D16" s="60">
        <v>153807.67999999999</v>
      </c>
      <c r="E16" s="125">
        <v>353089.12</v>
      </c>
      <c r="F16" s="163">
        <v>294725.26</v>
      </c>
      <c r="G16" s="174">
        <f t="shared" si="2"/>
        <v>309.87593092808771</v>
      </c>
      <c r="H16" s="175">
        <f t="shared" si="3"/>
        <v>83.470501724890312</v>
      </c>
    </row>
    <row r="17" spans="2:8" x14ac:dyDescent="0.25">
      <c r="B17" s="131" t="s">
        <v>233</v>
      </c>
      <c r="C17" s="64">
        <f>+C18+C19+C20</f>
        <v>979426.37</v>
      </c>
      <c r="D17" s="64">
        <f>+D18+D19+D20</f>
        <v>1044193.86</v>
      </c>
      <c r="E17" s="127">
        <f>+E18+E19+E20</f>
        <v>1280646.6000000001</v>
      </c>
      <c r="F17" s="177">
        <f>+F18+F19+F20</f>
        <v>1231959.5200000003</v>
      </c>
      <c r="G17" s="172">
        <f t="shared" si="2"/>
        <v>125.78378096967108</v>
      </c>
      <c r="H17" s="173">
        <f t="shared" si="3"/>
        <v>96.198242356634552</v>
      </c>
    </row>
    <row r="18" spans="2:8" x14ac:dyDescent="0.25">
      <c r="B18" s="20" t="s">
        <v>168</v>
      </c>
      <c r="C18" s="60">
        <v>965329.57</v>
      </c>
      <c r="D18" s="60">
        <v>1040518.86</v>
      </c>
      <c r="E18" s="125">
        <v>1273590.52</v>
      </c>
      <c r="F18" s="176">
        <v>1220160.57</v>
      </c>
      <c r="G18" s="174">
        <f t="shared" si="2"/>
        <v>126.39834186370156</v>
      </c>
      <c r="H18" s="175">
        <f t="shared" si="3"/>
        <v>95.804777975263207</v>
      </c>
    </row>
    <row r="19" spans="2:8" x14ac:dyDescent="0.25">
      <c r="B19" s="20" t="s">
        <v>169</v>
      </c>
      <c r="C19" s="60">
        <v>10643</v>
      </c>
      <c r="D19" s="60">
        <v>2500</v>
      </c>
      <c r="E19" s="125">
        <v>4950</v>
      </c>
      <c r="F19" s="178">
        <v>9692.8700000000008</v>
      </c>
      <c r="G19" s="174">
        <v>0</v>
      </c>
      <c r="H19" s="175">
        <f t="shared" si="3"/>
        <v>195.81555555555556</v>
      </c>
    </row>
    <row r="20" spans="2:8" x14ac:dyDescent="0.25">
      <c r="B20" s="20" t="s">
        <v>170</v>
      </c>
      <c r="C20" s="60">
        <v>3453.8</v>
      </c>
      <c r="D20" s="60">
        <v>1175</v>
      </c>
      <c r="E20" s="125">
        <v>2106.08</v>
      </c>
      <c r="F20" s="178">
        <v>2106.08</v>
      </c>
      <c r="G20" s="174">
        <f t="shared" si="2"/>
        <v>60.978632231165662</v>
      </c>
      <c r="H20" s="175">
        <f t="shared" si="3"/>
        <v>100</v>
      </c>
    </row>
    <row r="21" spans="2:8" x14ac:dyDescent="0.25">
      <c r="B21" s="105" t="s">
        <v>174</v>
      </c>
      <c r="C21" s="64">
        <f>+C22</f>
        <v>2935</v>
      </c>
      <c r="D21" s="64">
        <f t="shared" ref="D21:F21" si="4">+D22</f>
        <v>3300</v>
      </c>
      <c r="E21" s="64">
        <f t="shared" si="4"/>
        <v>3300</v>
      </c>
      <c r="F21" s="123">
        <f t="shared" si="4"/>
        <v>3930</v>
      </c>
      <c r="G21" s="172">
        <f t="shared" si="2"/>
        <v>133.90119250425894</v>
      </c>
      <c r="H21" s="173">
        <f t="shared" si="3"/>
        <v>119.09090909090909</v>
      </c>
    </row>
    <row r="22" spans="2:8" x14ac:dyDescent="0.25">
      <c r="B22" s="20" t="s">
        <v>171</v>
      </c>
      <c r="C22" s="60">
        <v>2935</v>
      </c>
      <c r="D22" s="60">
        <v>3300</v>
      </c>
      <c r="E22" s="125">
        <v>3300</v>
      </c>
      <c r="F22" s="178">
        <v>3930</v>
      </c>
      <c r="G22" s="174">
        <f>(F22/C22)*100</f>
        <v>133.90119250425894</v>
      </c>
      <c r="H22" s="175">
        <f t="shared" si="3"/>
        <v>119.09090909090909</v>
      </c>
    </row>
    <row r="23" spans="2:8" ht="30" x14ac:dyDescent="0.25">
      <c r="B23" s="105" t="s">
        <v>173</v>
      </c>
      <c r="C23" s="64">
        <f>+C24</f>
        <v>0</v>
      </c>
      <c r="D23" s="64">
        <f>+D24</f>
        <v>185811.93</v>
      </c>
      <c r="E23" s="127">
        <f>+E24</f>
        <v>21547.279999999999</v>
      </c>
      <c r="F23" s="129">
        <f>+F24</f>
        <v>8275</v>
      </c>
      <c r="G23" s="172">
        <v>0</v>
      </c>
      <c r="H23" s="175">
        <f t="shared" si="3"/>
        <v>38.40391919536944</v>
      </c>
    </row>
    <row r="24" spans="2:8" x14ac:dyDescent="0.25">
      <c r="B24" s="20" t="s">
        <v>172</v>
      </c>
      <c r="C24" s="60"/>
      <c r="D24" s="60">
        <v>185811.93</v>
      </c>
      <c r="E24" s="125">
        <v>21547.279999999999</v>
      </c>
      <c r="F24" s="126">
        <v>8275</v>
      </c>
      <c r="G24" s="172">
        <v>0</v>
      </c>
      <c r="H24" s="175">
        <f t="shared" si="3"/>
        <v>38.40391919536944</v>
      </c>
    </row>
    <row r="25" spans="2:8" x14ac:dyDescent="0.25">
      <c r="B25" s="20"/>
      <c r="C25" s="60"/>
      <c r="D25" s="60"/>
      <c r="E25" s="125"/>
      <c r="F25" s="126"/>
      <c r="G25" s="172">
        <v>0</v>
      </c>
      <c r="H25" s="126"/>
    </row>
    <row r="26" spans="2:8" ht="15.75" customHeight="1" x14ac:dyDescent="0.25">
      <c r="B26" s="104" t="s">
        <v>48</v>
      </c>
      <c r="C26" s="170">
        <f>+C27+C31+C33+C37+C41+C43</f>
        <v>1201204.02</v>
      </c>
      <c r="D26" s="170">
        <f t="shared" ref="D26:F26" si="5">+D27+D31+D33+D37+D41+D43</f>
        <v>1479369.53</v>
      </c>
      <c r="E26" s="170">
        <f t="shared" si="5"/>
        <v>2069294.6</v>
      </c>
      <c r="F26" s="170">
        <f t="shared" si="5"/>
        <v>1678226.7100000002</v>
      </c>
      <c r="G26" s="171">
        <f>(F26/C26)*100</f>
        <v>139.71204575222785</v>
      </c>
      <c r="H26" s="171">
        <f>(F26/E26)*100</f>
        <v>81.101391266376481</v>
      </c>
    </row>
    <row r="27" spans="2:8" x14ac:dyDescent="0.25">
      <c r="B27" s="5" t="s">
        <v>15</v>
      </c>
      <c r="C27" s="64">
        <f>+C28+C29+C30</f>
        <v>25130.45</v>
      </c>
      <c r="D27" s="64">
        <f t="shared" ref="D27" si="6">+D28+D29+D30</f>
        <v>0</v>
      </c>
      <c r="E27" s="64">
        <f t="shared" ref="E27:F27" si="7">+E28+E29+E30</f>
        <v>341012.41000000003</v>
      </c>
      <c r="F27" s="123">
        <f t="shared" si="7"/>
        <v>112344.87</v>
      </c>
      <c r="G27" s="172">
        <f t="shared" ref="G27:G42" si="8">(F27/C27)*100</f>
        <v>447.04678985055972</v>
      </c>
      <c r="H27" s="173">
        <f t="shared" ref="H27:H29" si="9">(F27/E27)*100</f>
        <v>32.944510729096336</v>
      </c>
    </row>
    <row r="28" spans="2:8" x14ac:dyDescent="0.25">
      <c r="B28" s="18" t="s">
        <v>16</v>
      </c>
      <c r="C28" s="156">
        <v>5831.93</v>
      </c>
      <c r="D28" s="60">
        <v>0</v>
      </c>
      <c r="E28" s="60">
        <v>245563.04</v>
      </c>
      <c r="F28" s="163">
        <v>20502.29</v>
      </c>
      <c r="G28" s="174">
        <f t="shared" si="8"/>
        <v>351.55240203500387</v>
      </c>
      <c r="H28" s="175">
        <f t="shared" si="9"/>
        <v>8.3490943914035274</v>
      </c>
    </row>
    <row r="29" spans="2:8" x14ac:dyDescent="0.25">
      <c r="B29" s="19" t="s">
        <v>164</v>
      </c>
      <c r="C29" s="156">
        <v>19298.52</v>
      </c>
      <c r="D29" s="60">
        <v>0</v>
      </c>
      <c r="E29" s="60">
        <v>95449.37</v>
      </c>
      <c r="F29" s="163">
        <v>91842.58</v>
      </c>
      <c r="G29" s="174">
        <f t="shared" si="8"/>
        <v>475.90478440833806</v>
      </c>
      <c r="H29" s="175">
        <f t="shared" si="9"/>
        <v>96.221253215186238</v>
      </c>
    </row>
    <row r="30" spans="2:8" x14ac:dyDescent="0.25">
      <c r="B30" s="19" t="s">
        <v>223</v>
      </c>
      <c r="C30" s="60"/>
      <c r="D30" s="60">
        <v>0</v>
      </c>
      <c r="E30" s="60">
        <v>0</v>
      </c>
      <c r="F30" s="176">
        <v>0</v>
      </c>
      <c r="G30" s="172">
        <v>0</v>
      </c>
      <c r="H30" s="175"/>
    </row>
    <row r="31" spans="2:8" x14ac:dyDescent="0.25">
      <c r="B31" s="5" t="s">
        <v>20</v>
      </c>
      <c r="C31" s="64">
        <f>+C32</f>
        <v>15025.88</v>
      </c>
      <c r="D31" s="64">
        <f>+D32</f>
        <v>31461.34</v>
      </c>
      <c r="E31" s="127">
        <f>+E32</f>
        <v>29661.34</v>
      </c>
      <c r="F31" s="177">
        <f>+F32</f>
        <v>14891.25</v>
      </c>
      <c r="G31" s="172">
        <f t="shared" si="8"/>
        <v>99.104012543691283</v>
      </c>
      <c r="H31" s="173">
        <f t="shared" ref="H31:H44" si="10">(F31/E31)*100</f>
        <v>50.204238918403554</v>
      </c>
    </row>
    <row r="32" spans="2:8" x14ac:dyDescent="0.25">
      <c r="B32" s="20" t="s">
        <v>21</v>
      </c>
      <c r="C32" s="156">
        <v>15025.88</v>
      </c>
      <c r="D32" s="60">
        <v>31461.34</v>
      </c>
      <c r="E32" s="125">
        <v>29661.34</v>
      </c>
      <c r="F32" s="179">
        <v>14891.25</v>
      </c>
      <c r="G32" s="174">
        <f t="shared" si="8"/>
        <v>99.104012543691283</v>
      </c>
      <c r="H32" s="175">
        <f t="shared" si="10"/>
        <v>50.204238918403554</v>
      </c>
    </row>
    <row r="33" spans="2:8" x14ac:dyDescent="0.25">
      <c r="B33" s="119" t="s">
        <v>228</v>
      </c>
      <c r="C33" s="64">
        <f>+C34+C35+C36</f>
        <v>152462.21</v>
      </c>
      <c r="D33" s="64">
        <f>+D34+D35+D36</f>
        <v>214602.4</v>
      </c>
      <c r="E33" s="127">
        <f>+E34+E35+E36</f>
        <v>393126.97</v>
      </c>
      <c r="F33" s="177">
        <f>+F34+F35+F36</f>
        <v>314927.2</v>
      </c>
      <c r="G33" s="172">
        <f t="shared" si="8"/>
        <v>206.56082579414269</v>
      </c>
      <c r="H33" s="173">
        <f t="shared" si="10"/>
        <v>80.108266293711679</v>
      </c>
    </row>
    <row r="34" spans="2:8" ht="25.5" x14ac:dyDescent="0.25">
      <c r="B34" s="20" t="s">
        <v>165</v>
      </c>
      <c r="C34" s="156">
        <v>10217.5</v>
      </c>
      <c r="D34" s="60">
        <v>10702.5</v>
      </c>
      <c r="E34" s="125">
        <v>10702.5</v>
      </c>
      <c r="F34" s="179">
        <v>5865</v>
      </c>
      <c r="G34" s="174">
        <f t="shared" si="8"/>
        <v>57.401517005138246</v>
      </c>
      <c r="H34" s="175">
        <f t="shared" si="10"/>
        <v>54.800280308339175</v>
      </c>
    </row>
    <row r="35" spans="2:8" x14ac:dyDescent="0.25">
      <c r="B35" s="20" t="s">
        <v>166</v>
      </c>
      <c r="C35" s="156">
        <v>47133.98</v>
      </c>
      <c r="D35" s="60">
        <v>50092.22</v>
      </c>
      <c r="E35" s="125">
        <v>29335.35</v>
      </c>
      <c r="F35" s="179">
        <v>14336.94</v>
      </c>
      <c r="G35" s="174">
        <f t="shared" si="8"/>
        <v>30.417418601187507</v>
      </c>
      <c r="H35" s="175">
        <f t="shared" si="10"/>
        <v>48.872571828868587</v>
      </c>
    </row>
    <row r="36" spans="2:8" x14ac:dyDescent="0.25">
      <c r="B36" s="20" t="s">
        <v>167</v>
      </c>
      <c r="C36" s="156">
        <v>95110.73</v>
      </c>
      <c r="D36" s="60">
        <v>153807.67999999999</v>
      </c>
      <c r="E36" s="125">
        <v>353089.12</v>
      </c>
      <c r="F36" s="179">
        <v>294725.26</v>
      </c>
      <c r="G36" s="174">
        <f t="shared" si="8"/>
        <v>309.87593092808771</v>
      </c>
      <c r="H36" s="175">
        <f t="shared" si="10"/>
        <v>83.470501724890312</v>
      </c>
    </row>
    <row r="37" spans="2:8" x14ac:dyDescent="0.25">
      <c r="B37" s="131" t="s">
        <v>233</v>
      </c>
      <c r="C37" s="64">
        <f>+C38+C39+C40</f>
        <v>1007650.48</v>
      </c>
      <c r="D37" s="64">
        <f>+D38+D39+D40</f>
        <v>1044193.86</v>
      </c>
      <c r="E37" s="127">
        <f>+E38+E39+E40</f>
        <v>1280646.6000000001</v>
      </c>
      <c r="F37" s="177">
        <f>+F38+F39+F40</f>
        <v>1225157.05</v>
      </c>
      <c r="G37" s="172">
        <f t="shared" si="8"/>
        <v>121.58551743060751</v>
      </c>
      <c r="H37" s="173">
        <f t="shared" si="10"/>
        <v>95.66706771407506</v>
      </c>
    </row>
    <row r="38" spans="2:8" x14ac:dyDescent="0.25">
      <c r="B38" s="20" t="s">
        <v>168</v>
      </c>
      <c r="C38" s="60">
        <v>1005538.9</v>
      </c>
      <c r="D38" s="60">
        <v>1040518.86</v>
      </c>
      <c r="E38" s="125">
        <v>1273590.52</v>
      </c>
      <c r="F38" s="176">
        <v>1215762.18</v>
      </c>
      <c r="G38" s="174">
        <f t="shared" si="8"/>
        <v>120.90652882747747</v>
      </c>
      <c r="H38" s="175">
        <f t="shared" si="10"/>
        <v>95.459424431017268</v>
      </c>
    </row>
    <row r="39" spans="2:8" x14ac:dyDescent="0.25">
      <c r="B39" s="20" t="s">
        <v>169</v>
      </c>
      <c r="C39" s="60">
        <v>1561.82</v>
      </c>
      <c r="D39" s="60">
        <v>2500</v>
      </c>
      <c r="E39" s="125">
        <v>4950</v>
      </c>
      <c r="F39" s="179">
        <v>9394.8700000000008</v>
      </c>
      <c r="G39" s="174">
        <v>0</v>
      </c>
      <c r="H39" s="175">
        <f t="shared" si="10"/>
        <v>189.79535353535354</v>
      </c>
    </row>
    <row r="40" spans="2:8" x14ac:dyDescent="0.25">
      <c r="B40" s="20" t="s">
        <v>170</v>
      </c>
      <c r="C40" s="60">
        <v>549.76</v>
      </c>
      <c r="D40" s="60">
        <v>1175</v>
      </c>
      <c r="E40" s="125">
        <v>2106.08</v>
      </c>
      <c r="F40" s="179">
        <v>0</v>
      </c>
      <c r="G40" s="174">
        <f t="shared" si="8"/>
        <v>0</v>
      </c>
      <c r="H40" s="175">
        <f t="shared" si="10"/>
        <v>0</v>
      </c>
    </row>
    <row r="41" spans="2:8" x14ac:dyDescent="0.25">
      <c r="B41" s="105" t="s">
        <v>174</v>
      </c>
      <c r="C41" s="64">
        <f>+C42</f>
        <v>935</v>
      </c>
      <c r="D41" s="64">
        <f t="shared" ref="D41" si="11">+D42</f>
        <v>3300</v>
      </c>
      <c r="E41" s="64">
        <f t="shared" ref="E41:F41" si="12">+E42</f>
        <v>3300</v>
      </c>
      <c r="F41" s="123">
        <f t="shared" si="12"/>
        <v>2631.34</v>
      </c>
      <c r="G41" s="172">
        <f t="shared" si="8"/>
        <v>281.42673796791445</v>
      </c>
      <c r="H41" s="173">
        <f t="shared" si="10"/>
        <v>79.737575757575769</v>
      </c>
    </row>
    <row r="42" spans="2:8" x14ac:dyDescent="0.25">
      <c r="B42" s="20" t="s">
        <v>171</v>
      </c>
      <c r="C42" s="60">
        <v>935</v>
      </c>
      <c r="D42" s="60">
        <v>3300</v>
      </c>
      <c r="E42" s="125">
        <v>3300</v>
      </c>
      <c r="F42" s="179">
        <v>2631.34</v>
      </c>
      <c r="G42" s="174">
        <f t="shared" si="8"/>
        <v>281.42673796791445</v>
      </c>
      <c r="H42" s="175">
        <f t="shared" si="10"/>
        <v>79.737575757575769</v>
      </c>
    </row>
    <row r="43" spans="2:8" ht="30" x14ac:dyDescent="0.25">
      <c r="B43" s="105" t="s">
        <v>173</v>
      </c>
      <c r="C43" s="64">
        <f>+C44</f>
        <v>0</v>
      </c>
      <c r="D43" s="64">
        <f>+D44</f>
        <v>185811.93</v>
      </c>
      <c r="E43" s="127">
        <f>+E44</f>
        <v>21547.279999999999</v>
      </c>
      <c r="F43" s="177">
        <f>+F44</f>
        <v>8275</v>
      </c>
      <c r="G43" s="172">
        <v>0</v>
      </c>
      <c r="H43" s="175">
        <f t="shared" si="10"/>
        <v>38.40391919536944</v>
      </c>
    </row>
    <row r="44" spans="2:8" x14ac:dyDescent="0.25">
      <c r="B44" s="20" t="s">
        <v>172</v>
      </c>
      <c r="C44" s="60">
        <v>0</v>
      </c>
      <c r="D44" s="60">
        <v>185811.93</v>
      </c>
      <c r="E44" s="125">
        <v>21547.279999999999</v>
      </c>
      <c r="F44" s="176">
        <v>8275</v>
      </c>
      <c r="G44" s="172">
        <v>0</v>
      </c>
      <c r="H44" s="175">
        <f t="shared" si="10"/>
        <v>38.40391919536944</v>
      </c>
    </row>
  </sheetData>
  <mergeCells count="1">
    <mergeCell ref="B2:H2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workbookViewId="0">
      <selection activeCell="D7" sqref="D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3"/>
      <c r="C1" s="13"/>
      <c r="D1" s="13"/>
      <c r="E1" s="13"/>
      <c r="F1" s="4"/>
      <c r="G1" s="4"/>
      <c r="H1" s="4"/>
    </row>
    <row r="2" spans="2:8" ht="15.75" customHeight="1" x14ac:dyDescent="0.25">
      <c r="B2" s="194" t="s">
        <v>41</v>
      </c>
      <c r="C2" s="194"/>
      <c r="D2" s="194"/>
      <c r="E2" s="194"/>
      <c r="F2" s="194"/>
      <c r="G2" s="194"/>
      <c r="H2" s="194"/>
    </row>
    <row r="3" spans="2:8" ht="18" x14ac:dyDescent="0.25">
      <c r="B3" s="44"/>
      <c r="C3" s="44"/>
      <c r="D3" s="44"/>
      <c r="E3" s="44"/>
      <c r="F3" s="45"/>
      <c r="G3" s="45"/>
      <c r="H3" s="45"/>
    </row>
    <row r="4" spans="2:8" ht="25.5" x14ac:dyDescent="0.25">
      <c r="B4" s="32" t="s">
        <v>7</v>
      </c>
      <c r="C4" s="32" t="s">
        <v>66</v>
      </c>
      <c r="D4" s="32" t="s">
        <v>251</v>
      </c>
      <c r="E4" s="32" t="s">
        <v>242</v>
      </c>
      <c r="F4" s="32" t="s">
        <v>245</v>
      </c>
      <c r="G4" s="32" t="s">
        <v>24</v>
      </c>
      <c r="H4" s="32" t="s">
        <v>50</v>
      </c>
    </row>
    <row r="5" spans="2:8" x14ac:dyDescent="0.25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37</v>
      </c>
      <c r="H5" s="34" t="s">
        <v>38</v>
      </c>
    </row>
    <row r="6" spans="2:8" ht="15.75" customHeight="1" x14ac:dyDescent="0.25">
      <c r="B6" s="5" t="s">
        <v>48</v>
      </c>
      <c r="C6" s="64">
        <f>+C7</f>
        <v>1201204.02</v>
      </c>
      <c r="D6" s="64">
        <f t="shared" ref="D6:F6" si="0">+D7</f>
        <v>1479369.53</v>
      </c>
      <c r="E6" s="64">
        <f t="shared" si="0"/>
        <v>2084442.59</v>
      </c>
      <c r="F6" s="64">
        <f t="shared" si="0"/>
        <v>1643788.7</v>
      </c>
      <c r="G6" s="129">
        <f>(F6/C6)*100</f>
        <v>136.84508814747389</v>
      </c>
      <c r="H6" s="129">
        <f>(F6/E6)*100</f>
        <v>78.859869198892156</v>
      </c>
    </row>
    <row r="7" spans="2:8" ht="15.75" customHeight="1" x14ac:dyDescent="0.25">
      <c r="B7" s="5" t="s">
        <v>231</v>
      </c>
      <c r="C7" s="64">
        <f>+C8</f>
        <v>1201204.02</v>
      </c>
      <c r="D7" s="64">
        <f t="shared" ref="D7:F7" si="1">+D8</f>
        <v>1479369.53</v>
      </c>
      <c r="E7" s="64">
        <f t="shared" si="1"/>
        <v>2084442.59</v>
      </c>
      <c r="F7" s="64">
        <f t="shared" si="1"/>
        <v>1643788.7</v>
      </c>
      <c r="G7" s="129">
        <f t="shared" ref="G7:G8" si="2">(F7/C7)*100</f>
        <v>136.84508814747389</v>
      </c>
      <c r="H7" s="129">
        <f t="shared" ref="H7:H8" si="3">(F7/E7)*100</f>
        <v>78.859869198892156</v>
      </c>
    </row>
    <row r="8" spans="2:8" x14ac:dyDescent="0.25">
      <c r="B8" s="12" t="s">
        <v>232</v>
      </c>
      <c r="C8" s="156">
        <v>1201204.02</v>
      </c>
      <c r="D8" s="156">
        <v>1479369.53</v>
      </c>
      <c r="E8" s="156">
        <v>2084442.59</v>
      </c>
      <c r="F8" s="163">
        <v>1643788.7</v>
      </c>
      <c r="G8" s="130">
        <f t="shared" si="2"/>
        <v>136.84508814747389</v>
      </c>
      <c r="H8" s="130">
        <f t="shared" si="3"/>
        <v>78.859869198892156</v>
      </c>
    </row>
    <row r="10" spans="2:8" x14ac:dyDescent="0.25">
      <c r="B10" s="27"/>
      <c r="C10" s="27"/>
      <c r="D10" s="27"/>
      <c r="E10" s="27"/>
      <c r="F10" s="27"/>
      <c r="G10" s="27"/>
      <c r="H10" s="27"/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tabSelected="1" workbookViewId="0">
      <pane ySplit="8" topLeftCell="A9" activePane="bottomLeft" state="frozen"/>
      <selection pane="bottomLeft" activeCell="I14" sqref="I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15.75" customHeight="1" x14ac:dyDescent="0.25">
      <c r="B2" s="194" t="s">
        <v>10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2:12" ht="18" x14ac:dyDescent="0.25">
      <c r="B3" s="112"/>
      <c r="C3" s="112"/>
      <c r="D3" s="112"/>
      <c r="E3" s="112"/>
      <c r="F3" s="112"/>
      <c r="G3" s="112"/>
      <c r="H3" s="112"/>
      <c r="I3" s="112"/>
      <c r="J3" s="45"/>
      <c r="K3" s="45"/>
      <c r="L3" s="45"/>
    </row>
    <row r="4" spans="2:12" ht="18" customHeight="1" x14ac:dyDescent="0.25">
      <c r="B4" s="194" t="s">
        <v>53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2:12" ht="15.75" customHeight="1" x14ac:dyDescent="0.25">
      <c r="B5" s="194" t="s">
        <v>42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</row>
    <row r="6" spans="2:12" ht="18" x14ac:dyDescent="0.25">
      <c r="B6" s="112"/>
      <c r="C6" s="112"/>
      <c r="D6" s="112"/>
      <c r="E6" s="112"/>
      <c r="F6" s="112"/>
      <c r="G6" s="112"/>
      <c r="H6" s="112"/>
      <c r="I6" s="112"/>
      <c r="J6" s="45"/>
      <c r="K6" s="45"/>
      <c r="L6" s="45"/>
    </row>
    <row r="7" spans="2:12" ht="25.5" customHeight="1" x14ac:dyDescent="0.25">
      <c r="B7" s="225" t="s">
        <v>7</v>
      </c>
      <c r="C7" s="226"/>
      <c r="D7" s="226"/>
      <c r="E7" s="226"/>
      <c r="F7" s="227"/>
      <c r="G7" s="115" t="s">
        <v>163</v>
      </c>
      <c r="H7" s="115" t="s">
        <v>252</v>
      </c>
      <c r="I7" s="115" t="s">
        <v>242</v>
      </c>
      <c r="J7" s="115" t="s">
        <v>243</v>
      </c>
      <c r="K7" s="115" t="s">
        <v>24</v>
      </c>
      <c r="L7" s="115" t="s">
        <v>50</v>
      </c>
    </row>
    <row r="8" spans="2:12" x14ac:dyDescent="0.25">
      <c r="B8" s="225">
        <v>1</v>
      </c>
      <c r="C8" s="226"/>
      <c r="D8" s="226"/>
      <c r="E8" s="226"/>
      <c r="F8" s="227"/>
      <c r="G8" s="114">
        <v>2</v>
      </c>
      <c r="H8" s="114">
        <v>3</v>
      </c>
      <c r="I8" s="114">
        <v>4</v>
      </c>
      <c r="J8" s="114">
        <v>5</v>
      </c>
      <c r="K8" s="114" t="s">
        <v>37</v>
      </c>
      <c r="L8" s="114" t="s">
        <v>38</v>
      </c>
    </row>
    <row r="9" spans="2:12" ht="25.5" x14ac:dyDescent="0.25">
      <c r="B9" s="5">
        <v>8</v>
      </c>
      <c r="C9" s="5"/>
      <c r="D9" s="5"/>
      <c r="E9" s="5"/>
      <c r="F9" s="5" t="s">
        <v>8</v>
      </c>
      <c r="G9" s="60">
        <f>+G10</f>
        <v>0</v>
      </c>
      <c r="H9" s="60">
        <f>+H10</f>
        <v>185811.93</v>
      </c>
      <c r="I9" s="60">
        <f>+I10</f>
        <v>21547.279999999999</v>
      </c>
      <c r="J9" s="126">
        <f>+J10</f>
        <v>8275</v>
      </c>
      <c r="K9" s="126">
        <v>0</v>
      </c>
      <c r="L9" s="126">
        <v>0</v>
      </c>
    </row>
    <row r="10" spans="2:12" x14ac:dyDescent="0.25">
      <c r="B10" s="5"/>
      <c r="C10" s="10">
        <v>84</v>
      </c>
      <c r="D10" s="10"/>
      <c r="E10" s="10"/>
      <c r="F10" s="10" t="s">
        <v>12</v>
      </c>
      <c r="G10" s="60">
        <f>SUM(G11,G13)</f>
        <v>0</v>
      </c>
      <c r="H10" s="60">
        <f>SUM(H11,H13)</f>
        <v>185811.93</v>
      </c>
      <c r="I10" s="60">
        <f t="shared" ref="I10:L10" si="0">SUM(I11,I13)</f>
        <v>21547.279999999999</v>
      </c>
      <c r="J10" s="60">
        <f t="shared" si="0"/>
        <v>8275</v>
      </c>
      <c r="K10" s="60">
        <f t="shared" si="0"/>
        <v>0</v>
      </c>
      <c r="L10" s="60">
        <f t="shared" si="0"/>
        <v>0</v>
      </c>
    </row>
    <row r="11" spans="2:12" ht="51" x14ac:dyDescent="0.25">
      <c r="B11" s="6"/>
      <c r="C11" s="6"/>
      <c r="D11" s="6">
        <v>841</v>
      </c>
      <c r="E11" s="6"/>
      <c r="F11" s="21" t="s">
        <v>229</v>
      </c>
      <c r="G11" s="60">
        <f>+G12</f>
        <v>0</v>
      </c>
      <c r="H11" s="60">
        <f>+H12</f>
        <v>0</v>
      </c>
      <c r="I11" s="60">
        <f>+I12</f>
        <v>0</v>
      </c>
      <c r="J11" s="126">
        <f>+J12</f>
        <v>0</v>
      </c>
      <c r="K11" s="126">
        <v>0</v>
      </c>
      <c r="L11" s="126">
        <v>0</v>
      </c>
    </row>
    <row r="12" spans="2:12" ht="25.5" x14ac:dyDescent="0.25">
      <c r="B12" s="6"/>
      <c r="C12" s="6"/>
      <c r="D12" s="6"/>
      <c r="E12" s="6">
        <v>8413</v>
      </c>
      <c r="F12" s="21" t="s">
        <v>230</v>
      </c>
      <c r="G12" s="60">
        <v>0</v>
      </c>
      <c r="H12" s="60">
        <v>0</v>
      </c>
      <c r="I12" s="60">
        <v>0</v>
      </c>
      <c r="J12" s="126">
        <v>0</v>
      </c>
      <c r="K12" s="126">
        <v>0</v>
      </c>
      <c r="L12" s="126">
        <v>0</v>
      </c>
    </row>
    <row r="13" spans="2:12" ht="38.25" x14ac:dyDescent="0.25">
      <c r="B13" s="6"/>
      <c r="C13" s="6"/>
      <c r="D13" s="6">
        <v>844</v>
      </c>
      <c r="E13" s="6"/>
      <c r="F13" s="21" t="s">
        <v>234</v>
      </c>
      <c r="G13" s="60">
        <v>0</v>
      </c>
      <c r="H13" s="60">
        <f>+H14</f>
        <v>185811.93</v>
      </c>
      <c r="I13" s="60">
        <f t="shared" ref="I13:J13" si="1">+I14</f>
        <v>21547.279999999999</v>
      </c>
      <c r="J13" s="60">
        <f t="shared" si="1"/>
        <v>8275</v>
      </c>
      <c r="K13" s="126"/>
      <c r="L13" s="126"/>
    </row>
    <row r="14" spans="2:12" ht="38.25" x14ac:dyDescent="0.25">
      <c r="B14" s="6"/>
      <c r="C14" s="6"/>
      <c r="D14" s="6"/>
      <c r="E14" s="6">
        <v>8443</v>
      </c>
      <c r="F14" s="21" t="s">
        <v>235</v>
      </c>
      <c r="G14" s="60">
        <v>0</v>
      </c>
      <c r="H14" s="60">
        <v>185811.93</v>
      </c>
      <c r="I14" s="60">
        <v>21547.279999999999</v>
      </c>
      <c r="J14" s="126">
        <v>8275</v>
      </c>
      <c r="K14" s="126"/>
      <c r="L14" s="126"/>
    </row>
    <row r="15" spans="2:12" ht="25.5" x14ac:dyDescent="0.25">
      <c r="B15" s="8">
        <v>5</v>
      </c>
      <c r="C15" s="9"/>
      <c r="D15" s="9"/>
      <c r="E15" s="9"/>
      <c r="F15" s="14" t="s">
        <v>221</v>
      </c>
      <c r="G15" s="60">
        <f t="shared" ref="G15:J17" si="2">+G16</f>
        <v>0</v>
      </c>
      <c r="H15" s="60">
        <f t="shared" si="2"/>
        <v>59725.26</v>
      </c>
      <c r="I15" s="60">
        <f t="shared" si="2"/>
        <v>57017.32</v>
      </c>
      <c r="J15" s="126">
        <f t="shared" si="2"/>
        <v>57017.32</v>
      </c>
      <c r="K15" s="126">
        <v>0</v>
      </c>
      <c r="L15" s="126">
        <v>0</v>
      </c>
    </row>
    <row r="16" spans="2:12" ht="25.5" x14ac:dyDescent="0.25">
      <c r="B16" s="10"/>
      <c r="C16" s="10">
        <v>54</v>
      </c>
      <c r="D16" s="10"/>
      <c r="E16" s="10"/>
      <c r="F16" s="15" t="s">
        <v>222</v>
      </c>
      <c r="G16" s="60">
        <f t="shared" si="2"/>
        <v>0</v>
      </c>
      <c r="H16" s="60">
        <f t="shared" si="2"/>
        <v>59725.26</v>
      </c>
      <c r="I16" s="192">
        <f t="shared" si="2"/>
        <v>57017.32</v>
      </c>
      <c r="J16" s="126">
        <f t="shared" si="2"/>
        <v>57017.32</v>
      </c>
      <c r="K16" s="126">
        <v>0</v>
      </c>
      <c r="L16" s="126">
        <v>0</v>
      </c>
    </row>
    <row r="17" spans="2:12" ht="63.75" x14ac:dyDescent="0.25">
      <c r="B17" s="10"/>
      <c r="C17" s="10"/>
      <c r="D17" s="10">
        <v>544</v>
      </c>
      <c r="E17" s="21"/>
      <c r="F17" s="21" t="s">
        <v>226</v>
      </c>
      <c r="G17" s="60">
        <f t="shared" si="2"/>
        <v>0</v>
      </c>
      <c r="H17" s="60">
        <f t="shared" si="2"/>
        <v>59725.26</v>
      </c>
      <c r="I17" s="192">
        <f t="shared" si="2"/>
        <v>57017.32</v>
      </c>
      <c r="J17" s="126">
        <f t="shared" si="2"/>
        <v>57017.32</v>
      </c>
      <c r="K17" s="126">
        <v>0</v>
      </c>
      <c r="L17" s="126">
        <v>0</v>
      </c>
    </row>
    <row r="18" spans="2:12" ht="51" x14ac:dyDescent="0.25">
      <c r="B18" s="10"/>
      <c r="C18" s="10"/>
      <c r="D18" s="10"/>
      <c r="E18" s="21">
        <v>5443</v>
      </c>
      <c r="F18" s="21" t="s">
        <v>236</v>
      </c>
      <c r="G18" s="60">
        <v>0</v>
      </c>
      <c r="H18" s="60">
        <v>59725.26</v>
      </c>
      <c r="I18" s="192">
        <v>57017.32</v>
      </c>
      <c r="J18" s="126">
        <v>57017.32</v>
      </c>
      <c r="K18" s="126">
        <v>0</v>
      </c>
      <c r="L18" s="126">
        <v>0</v>
      </c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4"/>
  <sheetViews>
    <sheetView workbookViewId="0">
      <selection activeCell="F10" sqref="F1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3"/>
      <c r="C1" s="13"/>
      <c r="D1" s="13"/>
      <c r="E1" s="13"/>
      <c r="F1" s="4"/>
      <c r="G1" s="4"/>
      <c r="H1" s="4"/>
    </row>
    <row r="2" spans="2:8" ht="15.75" customHeight="1" x14ac:dyDescent="0.25">
      <c r="B2" s="194" t="s">
        <v>43</v>
      </c>
      <c r="C2" s="194"/>
      <c r="D2" s="194"/>
      <c r="E2" s="194"/>
      <c r="F2" s="194"/>
      <c r="G2" s="194"/>
      <c r="H2" s="194"/>
    </row>
    <row r="3" spans="2:8" ht="18" x14ac:dyDescent="0.25">
      <c r="B3" s="112"/>
      <c r="C3" s="112"/>
      <c r="D3" s="112"/>
      <c r="E3" s="112"/>
      <c r="F3" s="45"/>
      <c r="G3" s="45"/>
      <c r="H3" s="45"/>
    </row>
    <row r="4" spans="2:8" ht="25.5" x14ac:dyDescent="0.25">
      <c r="B4" s="32" t="s">
        <v>7</v>
      </c>
      <c r="C4" s="32" t="s">
        <v>163</v>
      </c>
      <c r="D4" s="32" t="s">
        <v>251</v>
      </c>
      <c r="E4" s="32" t="s">
        <v>242</v>
      </c>
      <c r="F4" s="32" t="s">
        <v>243</v>
      </c>
      <c r="G4" s="32" t="s">
        <v>24</v>
      </c>
      <c r="H4" s="32" t="s">
        <v>50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37</v>
      </c>
      <c r="H5" s="32" t="s">
        <v>38</v>
      </c>
    </row>
    <row r="6" spans="2:8" x14ac:dyDescent="0.25">
      <c r="B6" s="5" t="s">
        <v>45</v>
      </c>
      <c r="C6" s="159">
        <f>+C7+C10+C12</f>
        <v>42493.96</v>
      </c>
      <c r="D6" s="64">
        <f t="shared" ref="D6:F6" si="0">+D7+D10+D12</f>
        <v>31461.34</v>
      </c>
      <c r="E6" s="64">
        <f t="shared" si="0"/>
        <v>370673.75000000006</v>
      </c>
      <c r="F6" s="64">
        <f t="shared" si="0"/>
        <v>131450.93</v>
      </c>
      <c r="G6" s="129">
        <f>(F6/D6)*100</f>
        <v>417.81732755184618</v>
      </c>
      <c r="H6" s="126">
        <f>(F6/E6)*100</f>
        <v>35.462702713639679</v>
      </c>
    </row>
    <row r="7" spans="2:8" x14ac:dyDescent="0.25">
      <c r="B7" s="5" t="s">
        <v>15</v>
      </c>
      <c r="C7" s="64">
        <f>+C8+C9</f>
        <v>25130.45</v>
      </c>
      <c r="D7" s="64">
        <f>+D8+D9</f>
        <v>0</v>
      </c>
      <c r="E7" s="64">
        <f>+E8+E9</f>
        <v>341012.41000000003</v>
      </c>
      <c r="F7" s="64">
        <f>+F8+F9</f>
        <v>112344.87</v>
      </c>
      <c r="G7" s="126">
        <v>0</v>
      </c>
      <c r="H7" s="126">
        <f t="shared" ref="H7:H22" si="1">(F7/E7)*100</f>
        <v>32.944510729096336</v>
      </c>
    </row>
    <row r="8" spans="2:8" x14ac:dyDescent="0.25">
      <c r="B8" s="18" t="s">
        <v>16</v>
      </c>
      <c r="C8" s="60">
        <v>5831.93</v>
      </c>
      <c r="D8" s="60">
        <v>0</v>
      </c>
      <c r="E8" s="60">
        <v>245563.04</v>
      </c>
      <c r="F8" s="60">
        <v>20502.29</v>
      </c>
      <c r="G8" s="126">
        <v>0</v>
      </c>
      <c r="H8" s="126">
        <f t="shared" si="1"/>
        <v>8.3490943914035274</v>
      </c>
    </row>
    <row r="9" spans="2:8" x14ac:dyDescent="0.25">
      <c r="B9" s="19" t="s">
        <v>239</v>
      </c>
      <c r="C9" s="60">
        <v>19298.52</v>
      </c>
      <c r="D9" s="60">
        <v>0</v>
      </c>
      <c r="E9" s="60">
        <v>95449.37</v>
      </c>
      <c r="F9" s="60">
        <v>91842.58</v>
      </c>
      <c r="G9" s="126">
        <v>0</v>
      </c>
      <c r="H9" s="126">
        <f t="shared" si="1"/>
        <v>96.221253215186238</v>
      </c>
    </row>
    <row r="10" spans="2:8" x14ac:dyDescent="0.25">
      <c r="B10" s="5" t="s">
        <v>18</v>
      </c>
      <c r="C10" s="60">
        <f>+C11</f>
        <v>0</v>
      </c>
      <c r="D10" s="60">
        <f>+D11</f>
        <v>0</v>
      </c>
      <c r="E10" s="125">
        <f>+E11</f>
        <v>0</v>
      </c>
      <c r="F10" s="126">
        <f>+F11</f>
        <v>0</v>
      </c>
      <c r="G10" s="126">
        <v>0</v>
      </c>
      <c r="H10" s="126">
        <v>0</v>
      </c>
    </row>
    <row r="11" spans="2:8" x14ac:dyDescent="0.25">
      <c r="B11" s="20" t="s">
        <v>19</v>
      </c>
      <c r="C11" s="60">
        <v>0</v>
      </c>
      <c r="D11" s="60">
        <v>0</v>
      </c>
      <c r="E11" s="125">
        <v>0</v>
      </c>
      <c r="F11" s="126">
        <v>0</v>
      </c>
      <c r="G11" s="126">
        <v>0</v>
      </c>
      <c r="H11" s="126">
        <v>0</v>
      </c>
    </row>
    <row r="12" spans="2:8" x14ac:dyDescent="0.25">
      <c r="B12" s="5" t="s">
        <v>20</v>
      </c>
      <c r="C12" s="64">
        <f>+C13</f>
        <v>17363.509999999998</v>
      </c>
      <c r="D12" s="64">
        <f>+D13</f>
        <v>31461.34</v>
      </c>
      <c r="E12" s="128">
        <f>+E13</f>
        <v>29661.34</v>
      </c>
      <c r="F12" s="129">
        <f>+F13</f>
        <v>19106.060000000001</v>
      </c>
      <c r="G12" s="129">
        <f t="shared" ref="G12:G13" si="2">(F12/D12)*100</f>
        <v>60.728691149200898</v>
      </c>
      <c r="H12" s="129">
        <f t="shared" si="1"/>
        <v>64.414015010785093</v>
      </c>
    </row>
    <row r="13" spans="2:8" x14ac:dyDescent="0.25">
      <c r="B13" s="20" t="s">
        <v>21</v>
      </c>
      <c r="C13" s="60">
        <v>17363.509999999998</v>
      </c>
      <c r="D13" s="60">
        <v>31461.34</v>
      </c>
      <c r="E13" s="60">
        <v>29661.34</v>
      </c>
      <c r="F13" s="60">
        <v>19106.060000000001</v>
      </c>
      <c r="G13" s="126">
        <f t="shared" si="2"/>
        <v>60.728691149200898</v>
      </c>
      <c r="H13" s="126">
        <f t="shared" si="1"/>
        <v>64.414015010785093</v>
      </c>
    </row>
    <row r="14" spans="2:8" x14ac:dyDescent="0.25">
      <c r="B14" s="20"/>
      <c r="C14" s="60"/>
      <c r="D14" s="60"/>
      <c r="E14" s="125"/>
      <c r="F14" s="126"/>
      <c r="G14" s="126"/>
      <c r="H14" s="126">
        <v>0</v>
      </c>
    </row>
    <row r="15" spans="2:8" ht="15.75" customHeight="1" x14ac:dyDescent="0.25">
      <c r="B15" s="5" t="s">
        <v>46</v>
      </c>
      <c r="C15" s="159">
        <f>+C16+C19+C21</f>
        <v>40156.33</v>
      </c>
      <c r="D15" s="64">
        <f t="shared" ref="D15" si="3">+D16+D19+D21</f>
        <v>31461.34</v>
      </c>
      <c r="E15" s="64">
        <f t="shared" ref="E15" si="4">+E16+E19+E21</f>
        <v>370673.75000000006</v>
      </c>
      <c r="F15" s="64">
        <f t="shared" ref="F15" si="5">+F16+F19+F21</f>
        <v>127236.12</v>
      </c>
      <c r="G15" s="129">
        <f>(F15/D15)*100</f>
        <v>404.42053644250365</v>
      </c>
      <c r="H15" s="129">
        <f t="shared" si="1"/>
        <v>34.32563541389159</v>
      </c>
    </row>
    <row r="16" spans="2:8" ht="15.75" customHeight="1" x14ac:dyDescent="0.25">
      <c r="B16" s="5" t="s">
        <v>15</v>
      </c>
      <c r="C16" s="64">
        <f>+C17+C18</f>
        <v>25130.45</v>
      </c>
      <c r="D16" s="64">
        <f>+D17+D18</f>
        <v>0</v>
      </c>
      <c r="E16" s="64">
        <f>+E17+E18</f>
        <v>341012.41000000003</v>
      </c>
      <c r="F16" s="64">
        <f>+F17+F18</f>
        <v>112344.87</v>
      </c>
      <c r="G16" s="126">
        <v>0</v>
      </c>
      <c r="H16" s="126">
        <f t="shared" si="1"/>
        <v>32.944510729096336</v>
      </c>
    </row>
    <row r="17" spans="2:8" x14ac:dyDescent="0.25">
      <c r="B17" s="18" t="s">
        <v>16</v>
      </c>
      <c r="C17" s="60">
        <v>5831.93</v>
      </c>
      <c r="D17" s="60">
        <v>0</v>
      </c>
      <c r="E17" s="60">
        <v>245563.04</v>
      </c>
      <c r="F17" s="60">
        <v>20502.29</v>
      </c>
      <c r="G17" s="126">
        <v>0</v>
      </c>
      <c r="H17" s="126">
        <f t="shared" si="1"/>
        <v>8.3490943914035274</v>
      </c>
    </row>
    <row r="18" spans="2:8" x14ac:dyDescent="0.25">
      <c r="B18" s="19" t="s">
        <v>17</v>
      </c>
      <c r="C18" s="60">
        <v>19298.52</v>
      </c>
      <c r="D18" s="60">
        <v>0</v>
      </c>
      <c r="E18" s="60">
        <v>95449.37</v>
      </c>
      <c r="F18" s="60">
        <v>91842.58</v>
      </c>
      <c r="G18" s="126">
        <v>0</v>
      </c>
      <c r="H18" s="126">
        <f t="shared" si="1"/>
        <v>96.221253215186238</v>
      </c>
    </row>
    <row r="19" spans="2:8" x14ac:dyDescent="0.25">
      <c r="B19" s="5" t="s">
        <v>18</v>
      </c>
      <c r="C19" s="60">
        <f>+C20</f>
        <v>0</v>
      </c>
      <c r="D19" s="60">
        <f>+D20</f>
        <v>0</v>
      </c>
      <c r="E19" s="125">
        <f>+E20</f>
        <v>0</v>
      </c>
      <c r="F19" s="126">
        <f>+F20</f>
        <v>0</v>
      </c>
      <c r="G19" s="126">
        <v>0</v>
      </c>
      <c r="H19" s="126">
        <v>0</v>
      </c>
    </row>
    <row r="20" spans="2:8" x14ac:dyDescent="0.25">
      <c r="B20" s="20" t="s">
        <v>19</v>
      </c>
      <c r="C20" s="60">
        <v>0</v>
      </c>
      <c r="D20" s="60">
        <v>0</v>
      </c>
      <c r="E20" s="125">
        <v>0</v>
      </c>
      <c r="F20" s="126">
        <v>0</v>
      </c>
      <c r="G20" s="126">
        <v>0</v>
      </c>
      <c r="H20" s="126">
        <v>0</v>
      </c>
    </row>
    <row r="21" spans="2:8" x14ac:dyDescent="0.25">
      <c r="B21" s="5" t="s">
        <v>20</v>
      </c>
      <c r="C21" s="64">
        <f>+C22</f>
        <v>15025.88</v>
      </c>
      <c r="D21" s="64">
        <f>+D22</f>
        <v>31461.34</v>
      </c>
      <c r="E21" s="128">
        <f>+E22</f>
        <v>29661.34</v>
      </c>
      <c r="F21" s="129">
        <f>+F22</f>
        <v>14891.25</v>
      </c>
      <c r="G21" s="129">
        <f t="shared" ref="G21:G22" si="6">(F21/D21)*100</f>
        <v>47.331900039858446</v>
      </c>
      <c r="H21" s="129">
        <f t="shared" si="1"/>
        <v>50.204238918403554</v>
      </c>
    </row>
    <row r="22" spans="2:8" x14ac:dyDescent="0.25">
      <c r="B22" s="20" t="s">
        <v>21</v>
      </c>
      <c r="C22" s="60">
        <v>15025.88</v>
      </c>
      <c r="D22" s="60">
        <v>31461.34</v>
      </c>
      <c r="E22" s="60">
        <v>29661.34</v>
      </c>
      <c r="F22" s="60">
        <v>14891.25</v>
      </c>
      <c r="G22" s="126">
        <f t="shared" si="6"/>
        <v>47.331900039858446</v>
      </c>
      <c r="H22" s="126">
        <f t="shared" si="1"/>
        <v>50.204238918403554</v>
      </c>
    </row>
    <row r="24" spans="2:8" x14ac:dyDescent="0.25">
      <c r="B24" s="120"/>
      <c r="C24" s="120"/>
      <c r="D24" s="120"/>
      <c r="E24" s="120"/>
      <c r="F24" s="120"/>
      <c r="G24" s="120"/>
      <c r="H24" s="12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34"/>
  <sheetViews>
    <sheetView topLeftCell="B1" zoomScale="98" zoomScaleNormal="98" workbookViewId="0">
      <selection activeCell="J8" sqref="J8"/>
    </sheetView>
  </sheetViews>
  <sheetFormatPr defaultRowHeight="15" x14ac:dyDescent="0.25"/>
  <cols>
    <col min="2" max="2" width="6.28515625" bestFit="1" customWidth="1"/>
    <col min="3" max="3" width="3" bestFit="1" customWidth="1"/>
    <col min="4" max="4" width="6" bestFit="1" customWidth="1"/>
    <col min="5" max="5" width="39" customWidth="1"/>
    <col min="6" max="6" width="19.42578125" style="61" bestFit="1" customWidth="1"/>
    <col min="7" max="7" width="18.7109375" style="61" bestFit="1" customWidth="1"/>
    <col min="8" max="8" width="15.85546875" style="61" bestFit="1" customWidth="1"/>
    <col min="9" max="9" width="10.5703125" style="61" bestFit="1" customWidth="1"/>
    <col min="10" max="10" width="24.28515625" customWidth="1"/>
  </cols>
  <sheetData>
    <row r="1" spans="2:13" ht="18" x14ac:dyDescent="0.25">
      <c r="B1" s="3"/>
      <c r="C1" s="3"/>
      <c r="D1" s="3"/>
      <c r="E1" s="3"/>
      <c r="F1" s="53"/>
      <c r="G1" s="53"/>
      <c r="H1" s="53"/>
      <c r="I1" s="54"/>
      <c r="J1" s="4"/>
    </row>
    <row r="2" spans="2:13" ht="18" customHeight="1" x14ac:dyDescent="0.25">
      <c r="B2" s="194" t="s">
        <v>9</v>
      </c>
      <c r="C2" s="194"/>
      <c r="D2" s="194"/>
      <c r="E2" s="194"/>
      <c r="F2" s="194"/>
      <c r="G2" s="194"/>
      <c r="H2" s="194"/>
      <c r="I2" s="194"/>
      <c r="J2" s="22"/>
    </row>
    <row r="3" spans="2:13" ht="18" x14ac:dyDescent="0.25">
      <c r="B3" s="44"/>
      <c r="C3" s="44"/>
      <c r="D3" s="44"/>
      <c r="E3" s="44"/>
      <c r="F3" s="55"/>
      <c r="G3" s="55"/>
      <c r="H3" s="55"/>
      <c r="I3" s="56"/>
      <c r="J3" s="4"/>
    </row>
    <row r="4" spans="2:13" ht="15.75" x14ac:dyDescent="0.25">
      <c r="B4" s="240" t="s">
        <v>55</v>
      </c>
      <c r="C4" s="240"/>
      <c r="D4" s="240"/>
      <c r="E4" s="240"/>
      <c r="F4" s="240"/>
      <c r="G4" s="240"/>
      <c r="H4" s="240"/>
      <c r="I4" s="240"/>
    </row>
    <row r="5" spans="2:13" ht="18" x14ac:dyDescent="0.25">
      <c r="B5" s="44"/>
      <c r="C5" s="44"/>
      <c r="D5" s="44"/>
      <c r="E5" s="44"/>
      <c r="F5" s="55"/>
      <c r="G5" s="55"/>
      <c r="H5" s="55"/>
      <c r="I5" s="56"/>
    </row>
    <row r="6" spans="2:13" ht="51" x14ac:dyDescent="0.25">
      <c r="B6" s="225" t="s">
        <v>7</v>
      </c>
      <c r="C6" s="226"/>
      <c r="D6" s="226"/>
      <c r="E6" s="227"/>
      <c r="F6" s="57" t="s">
        <v>251</v>
      </c>
      <c r="G6" s="57" t="s">
        <v>242</v>
      </c>
      <c r="H6" s="57" t="s">
        <v>246</v>
      </c>
      <c r="I6" s="57" t="s">
        <v>50</v>
      </c>
    </row>
    <row r="7" spans="2:13" s="35" customFormat="1" ht="11.25" x14ac:dyDescent="0.2">
      <c r="B7" s="222">
        <v>1</v>
      </c>
      <c r="C7" s="223"/>
      <c r="D7" s="223"/>
      <c r="E7" s="224"/>
      <c r="F7" s="34">
        <v>2</v>
      </c>
      <c r="G7" s="34">
        <v>3</v>
      </c>
      <c r="H7" s="34">
        <v>4</v>
      </c>
      <c r="I7" s="58" t="s">
        <v>44</v>
      </c>
    </row>
    <row r="8" spans="2:13" ht="30" customHeight="1" x14ac:dyDescent="0.25">
      <c r="B8" s="233">
        <v>18065</v>
      </c>
      <c r="C8" s="234"/>
      <c r="D8" s="235"/>
      <c r="E8" s="79" t="s">
        <v>67</v>
      </c>
      <c r="F8" s="59"/>
      <c r="G8" s="60"/>
      <c r="H8" s="60"/>
      <c r="I8" s="60"/>
    </row>
    <row r="9" spans="2:13" ht="30" customHeight="1" x14ac:dyDescent="0.25">
      <c r="B9" s="124"/>
      <c r="C9" s="102"/>
      <c r="D9" s="99"/>
      <c r="E9" s="100" t="s">
        <v>78</v>
      </c>
      <c r="F9" s="161">
        <f>+F10+F11+F12+F13+F14+F15+F16+F17+F18+F19+F20</f>
        <v>1479369.53</v>
      </c>
      <c r="G9" s="162">
        <f>+G10+G11+G12+G13+G14+G15+G16+G17+G18+G19+G20</f>
        <v>2069294.6</v>
      </c>
      <c r="H9" s="101">
        <f>+H10+H11+H12+H13+H14+H15+H16+H17+H18+H19+H20</f>
        <v>1678226.7100000002</v>
      </c>
      <c r="I9" s="101">
        <f>(H9/G9)*100</f>
        <v>81.101391266376481</v>
      </c>
    </row>
    <row r="10" spans="2:13" ht="30" customHeight="1" x14ac:dyDescent="0.25">
      <c r="B10" s="236">
        <v>11</v>
      </c>
      <c r="C10" s="237"/>
      <c r="D10" s="238"/>
      <c r="E10" s="37" t="s">
        <v>68</v>
      </c>
      <c r="F10" s="59">
        <v>0</v>
      </c>
      <c r="G10" s="60">
        <v>245563.04</v>
      </c>
      <c r="H10" s="60">
        <v>20502.29</v>
      </c>
      <c r="I10" s="60">
        <f>(H10/G10)*100</f>
        <v>8.3490943914035274</v>
      </c>
    </row>
    <row r="11" spans="2:13" ht="30" customHeight="1" x14ac:dyDescent="0.25">
      <c r="B11" s="239">
        <v>12</v>
      </c>
      <c r="C11" s="239"/>
      <c r="D11" s="239"/>
      <c r="E11" s="37" t="s">
        <v>69</v>
      </c>
      <c r="F11" s="59">
        <v>0</v>
      </c>
      <c r="G11" s="60">
        <v>95449.37</v>
      </c>
      <c r="H11" s="60">
        <v>91842.58</v>
      </c>
      <c r="I11" s="60">
        <f t="shared" ref="I11:I21" si="0">(H11/G11)*100</f>
        <v>96.221253215186238</v>
      </c>
    </row>
    <row r="12" spans="2:13" ht="30" customHeight="1" x14ac:dyDescent="0.25">
      <c r="B12" s="236">
        <v>31</v>
      </c>
      <c r="C12" s="237"/>
      <c r="D12" s="238"/>
      <c r="E12" s="36" t="s">
        <v>70</v>
      </c>
      <c r="F12" s="59">
        <v>31461.34</v>
      </c>
      <c r="G12" s="60">
        <v>29661.34</v>
      </c>
      <c r="H12" s="60">
        <v>14891.25</v>
      </c>
      <c r="I12" s="60">
        <f t="shared" si="0"/>
        <v>50.204238918403554</v>
      </c>
    </row>
    <row r="13" spans="2:13" ht="30" customHeight="1" x14ac:dyDescent="0.25">
      <c r="B13" s="47">
        <v>41</v>
      </c>
      <c r="C13" s="48"/>
      <c r="D13" s="49"/>
      <c r="E13" s="49" t="s">
        <v>71</v>
      </c>
      <c r="F13" s="59">
        <v>10702.5</v>
      </c>
      <c r="G13" s="60">
        <v>10702.5</v>
      </c>
      <c r="H13" s="60">
        <v>5865</v>
      </c>
      <c r="I13" s="60">
        <f t="shared" si="0"/>
        <v>54.800280308339175</v>
      </c>
    </row>
    <row r="14" spans="2:13" ht="30" customHeight="1" x14ac:dyDescent="0.25">
      <c r="B14" s="47">
        <v>42</v>
      </c>
      <c r="C14" s="48"/>
      <c r="D14" s="49"/>
      <c r="E14" s="116" t="s">
        <v>72</v>
      </c>
      <c r="F14" s="59">
        <v>50092.22</v>
      </c>
      <c r="G14" s="60">
        <v>29335.35</v>
      </c>
      <c r="H14" s="60">
        <v>14336.94</v>
      </c>
      <c r="I14" s="60">
        <f t="shared" si="0"/>
        <v>48.872571828868587</v>
      </c>
      <c r="M14" t="s">
        <v>238</v>
      </c>
    </row>
    <row r="15" spans="2:13" ht="30" customHeight="1" x14ac:dyDescent="0.25">
      <c r="B15" s="47">
        <v>45</v>
      </c>
      <c r="C15" s="48"/>
      <c r="D15" s="49"/>
      <c r="E15" s="49" t="s">
        <v>73</v>
      </c>
      <c r="F15" s="59">
        <v>153807.67999999999</v>
      </c>
      <c r="G15" s="60">
        <v>353089.12</v>
      </c>
      <c r="H15" s="60">
        <v>294725.26</v>
      </c>
      <c r="I15" s="60">
        <f t="shared" si="0"/>
        <v>83.470501724890312</v>
      </c>
    </row>
    <row r="16" spans="2:13" ht="30" customHeight="1" x14ac:dyDescent="0.25">
      <c r="B16" s="47">
        <v>51</v>
      </c>
      <c r="C16" s="48"/>
      <c r="D16" s="49"/>
      <c r="E16" s="49" t="s">
        <v>74</v>
      </c>
      <c r="F16" s="59">
        <v>1040518.86</v>
      </c>
      <c r="G16" s="60">
        <v>1273590.52</v>
      </c>
      <c r="H16" s="60">
        <v>1215762.18</v>
      </c>
      <c r="I16" s="60">
        <f t="shared" si="0"/>
        <v>95.459424431017268</v>
      </c>
    </row>
    <row r="17" spans="2:9" ht="30" customHeight="1" x14ac:dyDescent="0.25">
      <c r="B17" s="47">
        <v>53</v>
      </c>
      <c r="C17" s="48"/>
      <c r="D17" s="49"/>
      <c r="E17" s="49" t="s">
        <v>75</v>
      </c>
      <c r="F17" s="59">
        <v>2500</v>
      </c>
      <c r="G17" s="60">
        <v>4950</v>
      </c>
      <c r="H17" s="60">
        <v>9394.8700000000008</v>
      </c>
      <c r="I17" s="60">
        <f t="shared" si="0"/>
        <v>189.79535353535354</v>
      </c>
    </row>
    <row r="18" spans="2:9" ht="30" customHeight="1" x14ac:dyDescent="0.25">
      <c r="B18" s="47">
        <v>54</v>
      </c>
      <c r="C18" s="48"/>
      <c r="D18" s="49"/>
      <c r="E18" s="49" t="s">
        <v>76</v>
      </c>
      <c r="F18" s="59">
        <v>1175</v>
      </c>
      <c r="G18" s="60">
        <v>2106.08</v>
      </c>
      <c r="H18" s="60">
        <v>0</v>
      </c>
      <c r="I18" s="60">
        <f t="shared" si="0"/>
        <v>0</v>
      </c>
    </row>
    <row r="19" spans="2:9" ht="30" customHeight="1" x14ac:dyDescent="0.25">
      <c r="B19" s="47">
        <v>61</v>
      </c>
      <c r="C19" s="48"/>
      <c r="D19" s="49"/>
      <c r="E19" s="49" t="s">
        <v>77</v>
      </c>
      <c r="F19" s="59">
        <v>3300</v>
      </c>
      <c r="G19" s="60">
        <v>3300</v>
      </c>
      <c r="H19" s="60">
        <v>2631.34</v>
      </c>
      <c r="I19" s="60">
        <f t="shared" si="0"/>
        <v>79.737575757575769</v>
      </c>
    </row>
    <row r="20" spans="2:9" ht="30" customHeight="1" x14ac:dyDescent="0.25">
      <c r="B20" s="47">
        <v>81</v>
      </c>
      <c r="C20" s="48"/>
      <c r="D20" s="49"/>
      <c r="E20" s="49" t="s">
        <v>8</v>
      </c>
      <c r="F20" s="59">
        <v>185811.93</v>
      </c>
      <c r="G20" s="60">
        <v>21547.279999999999</v>
      </c>
      <c r="H20" s="60">
        <v>8275</v>
      </c>
      <c r="I20" s="60">
        <f t="shared" si="0"/>
        <v>38.40391919536944</v>
      </c>
    </row>
    <row r="21" spans="2:9" ht="30" customHeight="1" x14ac:dyDescent="0.25">
      <c r="B21" s="88" t="s">
        <v>79</v>
      </c>
      <c r="C21" s="89"/>
      <c r="D21" s="90"/>
      <c r="E21" s="90" t="s">
        <v>80</v>
      </c>
      <c r="F21" s="91">
        <f>+F22+F53+F66+F73+F82</f>
        <v>1355474.1099999999</v>
      </c>
      <c r="G21" s="91">
        <f>+G22+G53+G66+G73+G82</f>
        <v>1965941.5200000003</v>
      </c>
      <c r="H21" s="91">
        <f>+H22+H53+H66+H73+H82</f>
        <v>1614495.4</v>
      </c>
      <c r="I21" s="92">
        <f t="shared" si="0"/>
        <v>82.123266820266338</v>
      </c>
    </row>
    <row r="22" spans="2:9" ht="30" customHeight="1" x14ac:dyDescent="0.25">
      <c r="B22" s="229" t="s">
        <v>81</v>
      </c>
      <c r="C22" s="230"/>
      <c r="D22" s="231"/>
      <c r="E22" s="84" t="s">
        <v>82</v>
      </c>
      <c r="F22" s="85">
        <f>+F23</f>
        <v>94082.42</v>
      </c>
      <c r="G22" s="86">
        <f>+G23</f>
        <v>119908.70999999996</v>
      </c>
      <c r="H22" s="86">
        <f>+H23</f>
        <v>119871.70999999996</v>
      </c>
      <c r="I22" s="86">
        <f>(H22/G22)*100</f>
        <v>99.969143192350245</v>
      </c>
    </row>
    <row r="23" spans="2:9" ht="30" customHeight="1" x14ac:dyDescent="0.25">
      <c r="B23" s="68">
        <v>45</v>
      </c>
      <c r="C23" s="51"/>
      <c r="D23" s="52"/>
      <c r="E23" s="73" t="s">
        <v>83</v>
      </c>
      <c r="F23" s="63">
        <f>+F24+F49</f>
        <v>94082.42</v>
      </c>
      <c r="G23" s="64">
        <f>+G24+G49</f>
        <v>119908.70999999996</v>
      </c>
      <c r="H23" s="64">
        <f>+H24+H49</f>
        <v>119871.70999999996</v>
      </c>
      <c r="I23" s="64">
        <f t="shared" ref="I23:I56" si="1">(H23/G23)*100</f>
        <v>99.969143192350245</v>
      </c>
    </row>
    <row r="24" spans="2:9" ht="30" customHeight="1" x14ac:dyDescent="0.25">
      <c r="B24" s="68"/>
      <c r="C24" s="69">
        <v>32</v>
      </c>
      <c r="D24" s="62"/>
      <c r="E24" s="73" t="s">
        <v>11</v>
      </c>
      <c r="F24" s="63">
        <f>+F25+F26+F27+F28+F29+F30+F31+F32+F33+F34+F35+F36+F37+F38+F39+F40+F41+F42+F43+F44+F45+F46+F47+F48</f>
        <v>94057.42</v>
      </c>
      <c r="G24" s="64">
        <f>+G25+G26+G27+G28+G29+G30+G31+G32+G33+G34+G35+G36+G37+G38+G39+G40+G41+G42+G43+G44+G45+G46+G47+G48</f>
        <v>119824.08999999997</v>
      </c>
      <c r="H24" s="64">
        <f>+H25+H26+H27+H28+H29+H30+H31+H32+H33+H34+H35+H36+H37+H38+H39+H40+H41+H42+H43+H44+H45+H46+H47+H48</f>
        <v>119787.08999999997</v>
      </c>
      <c r="I24" s="64">
        <f t="shared" si="1"/>
        <v>99.969121401214068</v>
      </c>
    </row>
    <row r="25" spans="2:9" ht="30" customHeight="1" x14ac:dyDescent="0.25">
      <c r="B25" s="50"/>
      <c r="C25" s="51"/>
      <c r="D25" s="52">
        <v>3211</v>
      </c>
      <c r="E25" s="37" t="s">
        <v>36</v>
      </c>
      <c r="F25" s="59">
        <v>5000</v>
      </c>
      <c r="G25" s="74">
        <v>6096.16</v>
      </c>
      <c r="H25" s="74">
        <v>5559.16</v>
      </c>
      <c r="I25" s="60">
        <f t="shared" si="1"/>
        <v>91.191176084617197</v>
      </c>
    </row>
    <row r="26" spans="2:9" ht="30" customHeight="1" x14ac:dyDescent="0.25">
      <c r="B26" s="50"/>
      <c r="C26" s="51"/>
      <c r="D26" s="52">
        <v>3212</v>
      </c>
      <c r="E26" s="36" t="s">
        <v>84</v>
      </c>
      <c r="F26" s="59">
        <v>36972.11</v>
      </c>
      <c r="G26" s="74">
        <v>36171.99</v>
      </c>
      <c r="H26" s="74">
        <v>36171.99</v>
      </c>
      <c r="I26" s="60">
        <f t="shared" si="1"/>
        <v>100</v>
      </c>
    </row>
    <row r="27" spans="2:9" ht="30" customHeight="1" x14ac:dyDescent="0.25">
      <c r="B27" s="50"/>
      <c r="C27" s="51"/>
      <c r="D27" s="52">
        <v>3213</v>
      </c>
      <c r="E27" s="36" t="s">
        <v>85</v>
      </c>
      <c r="F27" s="59">
        <v>800</v>
      </c>
      <c r="G27" s="74">
        <v>1045</v>
      </c>
      <c r="H27" s="74">
        <v>1045</v>
      </c>
      <c r="I27" s="60">
        <f t="shared" si="1"/>
        <v>100</v>
      </c>
    </row>
    <row r="28" spans="2:9" ht="30" customHeight="1" x14ac:dyDescent="0.25">
      <c r="B28" s="50"/>
      <c r="C28" s="51"/>
      <c r="D28" s="52">
        <v>3214</v>
      </c>
      <c r="E28" s="52" t="s">
        <v>86</v>
      </c>
      <c r="F28" s="59">
        <v>600</v>
      </c>
      <c r="G28" s="74">
        <v>831.67</v>
      </c>
      <c r="H28" s="74">
        <v>831.67</v>
      </c>
      <c r="I28" s="60">
        <f t="shared" si="1"/>
        <v>100</v>
      </c>
    </row>
    <row r="29" spans="2:9" ht="30" customHeight="1" x14ac:dyDescent="0.25">
      <c r="B29" s="50"/>
      <c r="C29" s="51"/>
      <c r="D29" s="52">
        <v>3221</v>
      </c>
      <c r="E29" s="52" t="s">
        <v>87</v>
      </c>
      <c r="F29" s="59">
        <v>3000</v>
      </c>
      <c r="G29" s="74">
        <v>6623.88</v>
      </c>
      <c r="H29" s="74">
        <v>6623.88</v>
      </c>
      <c r="I29" s="60">
        <f t="shared" si="1"/>
        <v>100</v>
      </c>
    </row>
    <row r="30" spans="2:9" ht="30" customHeight="1" x14ac:dyDescent="0.25">
      <c r="B30" s="50"/>
      <c r="C30" s="51"/>
      <c r="D30" s="52">
        <v>3222</v>
      </c>
      <c r="E30" s="52" t="s">
        <v>88</v>
      </c>
      <c r="F30" s="59">
        <v>5000</v>
      </c>
      <c r="G30" s="74">
        <v>6310.39</v>
      </c>
      <c r="H30" s="76">
        <v>6310.39</v>
      </c>
      <c r="I30" s="60">
        <f t="shared" si="1"/>
        <v>100</v>
      </c>
    </row>
    <row r="31" spans="2:9" ht="30" customHeight="1" x14ac:dyDescent="0.25">
      <c r="B31" s="50"/>
      <c r="C31" s="51"/>
      <c r="D31" s="52">
        <v>3223</v>
      </c>
      <c r="E31" s="52" t="s">
        <v>89</v>
      </c>
      <c r="F31" s="59">
        <v>17030</v>
      </c>
      <c r="G31" s="75">
        <v>20991.439999999999</v>
      </c>
      <c r="H31" s="75">
        <v>20991.439999999999</v>
      </c>
      <c r="I31" s="60">
        <f t="shared" si="1"/>
        <v>100</v>
      </c>
    </row>
    <row r="32" spans="2:9" ht="30" customHeight="1" x14ac:dyDescent="0.25">
      <c r="B32" s="50"/>
      <c r="C32" s="51"/>
      <c r="D32" s="52">
        <v>3224</v>
      </c>
      <c r="E32" s="52" t="s">
        <v>90</v>
      </c>
      <c r="F32" s="59">
        <v>2500</v>
      </c>
      <c r="G32" s="75">
        <v>2959.91</v>
      </c>
      <c r="H32" s="75">
        <v>2959.91</v>
      </c>
      <c r="I32" s="60">
        <f t="shared" si="1"/>
        <v>100</v>
      </c>
    </row>
    <row r="33" spans="2:9" ht="30" customHeight="1" x14ac:dyDescent="0.25">
      <c r="B33" s="50"/>
      <c r="C33" s="51"/>
      <c r="D33" s="52">
        <v>3225</v>
      </c>
      <c r="E33" s="52" t="s">
        <v>91</v>
      </c>
      <c r="F33" s="59">
        <v>100</v>
      </c>
      <c r="G33" s="74">
        <v>168.29</v>
      </c>
      <c r="H33" s="74">
        <v>168.29</v>
      </c>
      <c r="I33" s="60">
        <f t="shared" si="1"/>
        <v>100</v>
      </c>
    </row>
    <row r="34" spans="2:9" ht="30" customHeight="1" x14ac:dyDescent="0.25">
      <c r="B34" s="50"/>
      <c r="C34" s="51"/>
      <c r="D34" s="52">
        <v>3227</v>
      </c>
      <c r="E34" s="52" t="s">
        <v>92</v>
      </c>
      <c r="F34" s="59">
        <v>600</v>
      </c>
      <c r="G34" s="74">
        <v>649.15</v>
      </c>
      <c r="H34" s="74">
        <v>649.15</v>
      </c>
      <c r="I34" s="60">
        <f t="shared" si="1"/>
        <v>100</v>
      </c>
    </row>
    <row r="35" spans="2:9" ht="30" customHeight="1" x14ac:dyDescent="0.25">
      <c r="B35" s="50"/>
      <c r="C35" s="51"/>
      <c r="D35" s="52">
        <v>3231</v>
      </c>
      <c r="E35" s="52" t="s">
        <v>93</v>
      </c>
      <c r="F35" s="59">
        <v>1000</v>
      </c>
      <c r="G35" s="74">
        <v>890.72</v>
      </c>
      <c r="H35" s="74">
        <v>890.72</v>
      </c>
      <c r="I35" s="60">
        <f t="shared" si="1"/>
        <v>100</v>
      </c>
    </row>
    <row r="36" spans="2:9" ht="30" customHeight="1" x14ac:dyDescent="0.25">
      <c r="B36" s="50"/>
      <c r="C36" s="51"/>
      <c r="D36" s="52">
        <v>3232</v>
      </c>
      <c r="E36" s="52" t="s">
        <v>94</v>
      </c>
      <c r="F36" s="59">
        <v>3000</v>
      </c>
      <c r="G36" s="74">
        <v>3079.9</v>
      </c>
      <c r="H36" s="74">
        <v>3079.9</v>
      </c>
      <c r="I36" s="60">
        <f t="shared" si="1"/>
        <v>100</v>
      </c>
    </row>
    <row r="37" spans="2:9" ht="30" customHeight="1" x14ac:dyDescent="0.25">
      <c r="B37" s="50"/>
      <c r="C37" s="51"/>
      <c r="D37" s="52">
        <v>3233</v>
      </c>
      <c r="E37" s="52" t="s">
        <v>95</v>
      </c>
      <c r="F37" s="59">
        <v>10</v>
      </c>
      <c r="G37" s="74">
        <v>0</v>
      </c>
      <c r="H37" s="74">
        <v>0</v>
      </c>
      <c r="I37" s="60" t="e">
        <f t="shared" si="1"/>
        <v>#DIV/0!</v>
      </c>
    </row>
    <row r="38" spans="2:9" ht="30" customHeight="1" x14ac:dyDescent="0.25">
      <c r="B38" s="50"/>
      <c r="C38" s="51"/>
      <c r="D38" s="52">
        <v>3234</v>
      </c>
      <c r="E38" s="52" t="s">
        <v>96</v>
      </c>
      <c r="F38" s="59">
        <v>8000</v>
      </c>
      <c r="G38" s="74">
        <v>21382.560000000001</v>
      </c>
      <c r="H38" s="74">
        <v>21882.560000000001</v>
      </c>
      <c r="I38" s="60">
        <f t="shared" si="1"/>
        <v>102.33835424757372</v>
      </c>
    </row>
    <row r="39" spans="2:9" ht="30" customHeight="1" x14ac:dyDescent="0.25">
      <c r="B39" s="50"/>
      <c r="C39" s="51"/>
      <c r="D39" s="52">
        <v>3235</v>
      </c>
      <c r="E39" s="52" t="s">
        <v>97</v>
      </c>
      <c r="F39" s="59">
        <v>1500</v>
      </c>
      <c r="G39" s="74">
        <v>1773.46</v>
      </c>
      <c r="H39" s="74">
        <v>1773.46</v>
      </c>
      <c r="I39" s="60">
        <f t="shared" si="1"/>
        <v>100</v>
      </c>
    </row>
    <row r="40" spans="2:9" ht="30" customHeight="1" x14ac:dyDescent="0.25">
      <c r="B40" s="50"/>
      <c r="C40" s="51"/>
      <c r="D40" s="52">
        <v>3236</v>
      </c>
      <c r="E40" s="52" t="s">
        <v>98</v>
      </c>
      <c r="F40" s="59">
        <v>1440</v>
      </c>
      <c r="G40" s="74">
        <v>3503.94</v>
      </c>
      <c r="H40" s="74">
        <v>3503.94</v>
      </c>
      <c r="I40" s="60">
        <f t="shared" si="1"/>
        <v>100</v>
      </c>
    </row>
    <row r="41" spans="2:9" ht="30" customHeight="1" x14ac:dyDescent="0.25">
      <c r="B41" s="50"/>
      <c r="C41" s="51"/>
      <c r="D41" s="52">
        <v>3237</v>
      </c>
      <c r="E41" s="52" t="s">
        <v>99</v>
      </c>
      <c r="F41" s="59">
        <v>1260.31</v>
      </c>
      <c r="G41" s="74">
        <v>0</v>
      </c>
      <c r="H41" s="74">
        <v>0</v>
      </c>
      <c r="I41" s="60" t="e">
        <f t="shared" si="1"/>
        <v>#DIV/0!</v>
      </c>
    </row>
    <row r="42" spans="2:9" ht="30" customHeight="1" x14ac:dyDescent="0.25">
      <c r="B42" s="50"/>
      <c r="C42" s="51"/>
      <c r="D42" s="52">
        <v>3238</v>
      </c>
      <c r="E42" s="52" t="s">
        <v>100</v>
      </c>
      <c r="F42" s="59">
        <v>3000</v>
      </c>
      <c r="G42" s="74">
        <v>3782.78</v>
      </c>
      <c r="H42" s="74">
        <v>3782.78</v>
      </c>
      <c r="I42" s="60">
        <f t="shared" si="1"/>
        <v>100</v>
      </c>
    </row>
    <row r="43" spans="2:9" ht="30" customHeight="1" x14ac:dyDescent="0.25">
      <c r="B43" s="50"/>
      <c r="C43" s="51"/>
      <c r="D43" s="52">
        <v>3239</v>
      </c>
      <c r="E43" s="52" t="s">
        <v>101</v>
      </c>
      <c r="F43" s="59">
        <v>1000</v>
      </c>
      <c r="G43" s="74">
        <v>1698.26</v>
      </c>
      <c r="H43" s="74">
        <v>1698.26</v>
      </c>
      <c r="I43" s="60">
        <f t="shared" si="1"/>
        <v>100</v>
      </c>
    </row>
    <row r="44" spans="2:9" ht="30" customHeight="1" x14ac:dyDescent="0.25">
      <c r="B44" s="50"/>
      <c r="C44" s="51"/>
      <c r="D44" s="52">
        <v>3292</v>
      </c>
      <c r="E44" s="52" t="s">
        <v>102</v>
      </c>
      <c r="F44" s="59">
        <v>800</v>
      </c>
      <c r="G44" s="74">
        <v>243.81</v>
      </c>
      <c r="H44" s="74">
        <v>243.81</v>
      </c>
      <c r="I44" s="60">
        <f t="shared" si="1"/>
        <v>100</v>
      </c>
    </row>
    <row r="45" spans="2:9" ht="30" customHeight="1" x14ac:dyDescent="0.25">
      <c r="B45" s="50"/>
      <c r="C45" s="51"/>
      <c r="D45" s="52">
        <v>3293</v>
      </c>
      <c r="E45" s="52" t="s">
        <v>103</v>
      </c>
      <c r="F45" s="59">
        <v>10</v>
      </c>
      <c r="G45" s="74">
        <v>0</v>
      </c>
      <c r="H45" s="74">
        <v>0</v>
      </c>
      <c r="I45" s="60" t="e">
        <f t="shared" si="1"/>
        <v>#DIV/0!</v>
      </c>
    </row>
    <row r="46" spans="2:9" ht="30" customHeight="1" x14ac:dyDescent="0.25">
      <c r="B46" s="50"/>
      <c r="C46" s="51"/>
      <c r="D46" s="52">
        <v>3294</v>
      </c>
      <c r="E46" s="52" t="s">
        <v>104</v>
      </c>
      <c r="F46" s="59">
        <v>35</v>
      </c>
      <c r="G46" s="74">
        <v>35</v>
      </c>
      <c r="H46" s="74">
        <v>35</v>
      </c>
      <c r="I46" s="60">
        <f t="shared" si="1"/>
        <v>100</v>
      </c>
    </row>
    <row r="47" spans="2:9" ht="30" customHeight="1" x14ac:dyDescent="0.25">
      <c r="B47" s="50"/>
      <c r="C47" s="51"/>
      <c r="D47" s="52">
        <v>3295</v>
      </c>
      <c r="E47" s="52" t="s">
        <v>105</v>
      </c>
      <c r="F47" s="59">
        <v>400</v>
      </c>
      <c r="G47" s="74">
        <v>28.08</v>
      </c>
      <c r="H47" s="74">
        <v>28.08</v>
      </c>
      <c r="I47" s="60">
        <f t="shared" si="1"/>
        <v>100</v>
      </c>
    </row>
    <row r="48" spans="2:9" ht="30" customHeight="1" x14ac:dyDescent="0.25">
      <c r="B48" s="50"/>
      <c r="C48" s="51"/>
      <c r="D48" s="52">
        <v>3299</v>
      </c>
      <c r="E48" s="52" t="s">
        <v>106</v>
      </c>
      <c r="F48" s="59">
        <v>1000</v>
      </c>
      <c r="G48" s="74">
        <v>1557.7</v>
      </c>
      <c r="H48" s="74">
        <v>1557.7</v>
      </c>
      <c r="I48" s="60">
        <f t="shared" si="1"/>
        <v>100</v>
      </c>
    </row>
    <row r="49" spans="2:9" ht="30" customHeight="1" x14ac:dyDescent="0.25">
      <c r="B49" s="50"/>
      <c r="C49" s="69">
        <v>34</v>
      </c>
      <c r="D49" s="62"/>
      <c r="E49" s="62" t="s">
        <v>107</v>
      </c>
      <c r="F49" s="63">
        <f>+F50+F51+F52</f>
        <v>25</v>
      </c>
      <c r="G49" s="64">
        <f>+G50+G51+G52</f>
        <v>84.62</v>
      </c>
      <c r="H49" s="64">
        <f>+H50+H51+H52</f>
        <v>84.62</v>
      </c>
      <c r="I49" s="64">
        <f t="shared" si="1"/>
        <v>100</v>
      </c>
    </row>
    <row r="50" spans="2:9" ht="30" customHeight="1" x14ac:dyDescent="0.25">
      <c r="B50" s="50"/>
      <c r="C50" s="51"/>
      <c r="D50" s="52">
        <v>3423</v>
      </c>
      <c r="E50" s="52" t="s">
        <v>108</v>
      </c>
      <c r="F50" s="59">
        <v>0</v>
      </c>
      <c r="G50" s="74">
        <v>0</v>
      </c>
      <c r="H50" s="74">
        <v>0</v>
      </c>
      <c r="I50" s="60" t="e">
        <f t="shared" si="1"/>
        <v>#DIV/0!</v>
      </c>
    </row>
    <row r="51" spans="2:9" ht="30" customHeight="1" x14ac:dyDescent="0.25">
      <c r="B51" s="50"/>
      <c r="C51" s="51"/>
      <c r="D51" s="52">
        <v>3431</v>
      </c>
      <c r="E51" s="52" t="s">
        <v>109</v>
      </c>
      <c r="F51" s="59">
        <v>20</v>
      </c>
      <c r="G51" s="74">
        <v>84.62</v>
      </c>
      <c r="H51" s="74">
        <v>84.62</v>
      </c>
      <c r="I51" s="60">
        <f t="shared" si="1"/>
        <v>100</v>
      </c>
    </row>
    <row r="52" spans="2:9" ht="30" customHeight="1" x14ac:dyDescent="0.25">
      <c r="B52" s="50"/>
      <c r="C52" s="51"/>
      <c r="D52" s="52">
        <v>3433</v>
      </c>
      <c r="E52" s="52" t="s">
        <v>110</v>
      </c>
      <c r="F52" s="59">
        <v>5</v>
      </c>
      <c r="G52" s="74">
        <v>0</v>
      </c>
      <c r="H52" s="74">
        <v>0</v>
      </c>
      <c r="I52" s="60" t="e">
        <f t="shared" si="1"/>
        <v>#DIV/0!</v>
      </c>
    </row>
    <row r="53" spans="2:9" ht="30" customHeight="1" x14ac:dyDescent="0.25">
      <c r="B53" s="229" t="s">
        <v>111</v>
      </c>
      <c r="C53" s="230"/>
      <c r="D53" s="231"/>
      <c r="E53" s="84" t="s">
        <v>112</v>
      </c>
      <c r="F53" s="85">
        <f>+F54</f>
        <v>59725.26</v>
      </c>
      <c r="G53" s="85">
        <f>+G54+G59</f>
        <v>318262.28000000003</v>
      </c>
      <c r="H53" s="85">
        <f>+H54+H59</f>
        <v>256335.8</v>
      </c>
      <c r="I53" s="87">
        <f t="shared" si="1"/>
        <v>80.542312460025101</v>
      </c>
    </row>
    <row r="54" spans="2:9" ht="30" customHeight="1" x14ac:dyDescent="0.25">
      <c r="B54" s="68">
        <v>45</v>
      </c>
      <c r="C54" s="51"/>
      <c r="D54" s="52"/>
      <c r="E54" s="73" t="s">
        <v>83</v>
      </c>
      <c r="F54" s="63">
        <f>+F55+F57</f>
        <v>59725.26</v>
      </c>
      <c r="G54" s="63">
        <f>+G55+G57</f>
        <v>222812.91</v>
      </c>
      <c r="H54" s="63">
        <f>+H55+H57</f>
        <v>164493.22</v>
      </c>
      <c r="I54" s="60">
        <f t="shared" si="1"/>
        <v>73.825713240763292</v>
      </c>
    </row>
    <row r="55" spans="2:9" ht="30" customHeight="1" x14ac:dyDescent="0.25">
      <c r="B55" s="70"/>
      <c r="C55" s="71">
        <v>45</v>
      </c>
      <c r="D55" s="72"/>
      <c r="E55" s="73" t="s">
        <v>124</v>
      </c>
      <c r="F55" s="63">
        <f>+F56</f>
        <v>0</v>
      </c>
      <c r="G55" s="63">
        <f t="shared" ref="G55:H55" si="2">+G56</f>
        <v>172431.73</v>
      </c>
      <c r="H55" s="63">
        <f t="shared" si="2"/>
        <v>114112.04</v>
      </c>
      <c r="I55" s="60">
        <f t="shared" si="1"/>
        <v>66.178098427708164</v>
      </c>
    </row>
    <row r="56" spans="2:9" ht="30" customHeight="1" x14ac:dyDescent="0.25">
      <c r="B56" s="70"/>
      <c r="C56" s="66"/>
      <c r="D56" s="67">
        <v>4511</v>
      </c>
      <c r="E56" s="83" t="s">
        <v>125</v>
      </c>
      <c r="F56" s="63">
        <v>0</v>
      </c>
      <c r="G56" s="63">
        <v>172431.73</v>
      </c>
      <c r="H56" s="63">
        <v>114112.04</v>
      </c>
      <c r="I56" s="60">
        <f t="shared" si="1"/>
        <v>66.178098427708164</v>
      </c>
    </row>
    <row r="57" spans="2:9" ht="30" customHeight="1" x14ac:dyDescent="0.25">
      <c r="B57" s="68"/>
      <c r="C57" s="113">
        <v>54</v>
      </c>
      <c r="D57" s="121"/>
      <c r="E57" s="121" t="s">
        <v>222</v>
      </c>
      <c r="F57" s="122">
        <f>+F58</f>
        <v>59725.26</v>
      </c>
      <c r="G57" s="122">
        <f t="shared" ref="G57:H57" si="3">+G58</f>
        <v>50381.18</v>
      </c>
      <c r="H57" s="122">
        <f t="shared" si="3"/>
        <v>50381.18</v>
      </c>
      <c r="I57" s="123">
        <f>(H57/G57)*100</f>
        <v>100</v>
      </c>
    </row>
    <row r="58" spans="2:9" ht="30" customHeight="1" x14ac:dyDescent="0.25">
      <c r="B58" s="50"/>
      <c r="C58" s="51"/>
      <c r="D58" s="52">
        <v>5443</v>
      </c>
      <c r="E58" s="52" t="s">
        <v>113</v>
      </c>
      <c r="F58" s="59">
        <v>59725.26</v>
      </c>
      <c r="G58" s="60">
        <v>50381.18</v>
      </c>
      <c r="H58" s="60">
        <v>50381.18</v>
      </c>
      <c r="I58" s="123">
        <f>(H58/G58)*100</f>
        <v>100</v>
      </c>
    </row>
    <row r="59" spans="2:9" ht="30" customHeight="1" x14ac:dyDescent="0.25">
      <c r="B59" s="182">
        <v>12</v>
      </c>
      <c r="C59" s="186"/>
      <c r="D59" s="187"/>
      <c r="E59" s="184" t="s">
        <v>69</v>
      </c>
      <c r="F59" s="59">
        <f>SUM(F60,F62,F64)</f>
        <v>0</v>
      </c>
      <c r="G59" s="59">
        <f>SUM(G60,G62,G64)</f>
        <v>95449.37</v>
      </c>
      <c r="H59" s="59">
        <f>SUM(H60,H62,H64)</f>
        <v>91842.579999999987</v>
      </c>
      <c r="I59" s="123">
        <f t="shared" ref="I59:I65" si="4">(H59/G59)*100</f>
        <v>96.221253215186223</v>
      </c>
    </row>
    <row r="60" spans="2:9" ht="30" customHeight="1" x14ac:dyDescent="0.25">
      <c r="B60" s="185"/>
      <c r="C60" s="183">
        <v>45</v>
      </c>
      <c r="D60" s="187"/>
      <c r="E60" s="184" t="s">
        <v>124</v>
      </c>
      <c r="F60" s="59">
        <f>SUM(F61)</f>
        <v>0</v>
      </c>
      <c r="G60" s="59">
        <f>SUM(G61)</f>
        <v>77454.03</v>
      </c>
      <c r="H60" s="59">
        <f>SUM(H61)</f>
        <v>77385.429999999993</v>
      </c>
      <c r="I60" s="123">
        <f t="shared" si="4"/>
        <v>99.9114313354644</v>
      </c>
    </row>
    <row r="61" spans="2:9" ht="30" customHeight="1" x14ac:dyDescent="0.25">
      <c r="B61" s="185"/>
      <c r="C61" s="186"/>
      <c r="D61" s="187">
        <v>4511</v>
      </c>
      <c r="E61" s="187" t="s">
        <v>125</v>
      </c>
      <c r="F61" s="59">
        <v>0</v>
      </c>
      <c r="G61" s="59">
        <v>77454.03</v>
      </c>
      <c r="H61" s="59">
        <v>77385.429999999993</v>
      </c>
      <c r="I61" s="123">
        <f t="shared" si="4"/>
        <v>99.9114313354644</v>
      </c>
    </row>
    <row r="62" spans="2:9" ht="30" customHeight="1" x14ac:dyDescent="0.25">
      <c r="B62" s="185"/>
      <c r="C62" s="183">
        <v>54</v>
      </c>
      <c r="D62" s="187"/>
      <c r="E62" s="184" t="s">
        <v>222</v>
      </c>
      <c r="F62" s="59">
        <f>SUM(F63)</f>
        <v>0</v>
      </c>
      <c r="G62" s="59">
        <f>SUM(G63)</f>
        <v>6636.14</v>
      </c>
      <c r="H62" s="59">
        <f>SUM(H63)</f>
        <v>6636.14</v>
      </c>
      <c r="I62" s="123">
        <f t="shared" si="4"/>
        <v>100</v>
      </c>
    </row>
    <row r="63" spans="2:9" ht="30" customHeight="1" x14ac:dyDescent="0.25">
      <c r="B63" s="185"/>
      <c r="C63" s="186"/>
      <c r="D63" s="187">
        <v>5443</v>
      </c>
      <c r="E63" s="187" t="s">
        <v>113</v>
      </c>
      <c r="F63" s="59">
        <v>0</v>
      </c>
      <c r="G63" s="59">
        <v>6636.14</v>
      </c>
      <c r="H63" s="59">
        <v>6636.14</v>
      </c>
      <c r="I63" s="123">
        <f t="shared" si="4"/>
        <v>100</v>
      </c>
    </row>
    <row r="64" spans="2:9" ht="30" customHeight="1" x14ac:dyDescent="0.25">
      <c r="B64" s="185"/>
      <c r="C64" s="183">
        <v>34</v>
      </c>
      <c r="D64" s="187"/>
      <c r="E64" s="184" t="s">
        <v>107</v>
      </c>
      <c r="F64" s="59">
        <f>SUM(F65)</f>
        <v>0</v>
      </c>
      <c r="G64" s="59">
        <f>SUM(G65)</f>
        <v>11359.2</v>
      </c>
      <c r="H64" s="59">
        <f>SUM(H65)</f>
        <v>7821.01</v>
      </c>
      <c r="I64" s="123">
        <f t="shared" si="4"/>
        <v>68.851767730121836</v>
      </c>
    </row>
    <row r="65" spans="2:9" ht="30" customHeight="1" x14ac:dyDescent="0.25">
      <c r="B65" s="185"/>
      <c r="C65" s="186"/>
      <c r="D65" s="187">
        <v>3423</v>
      </c>
      <c r="E65" s="187" t="s">
        <v>108</v>
      </c>
      <c r="F65" s="59">
        <v>0</v>
      </c>
      <c r="G65" s="59">
        <v>11359.2</v>
      </c>
      <c r="H65" s="59">
        <v>7821.01</v>
      </c>
      <c r="I65" s="123">
        <f t="shared" si="4"/>
        <v>68.851767730121836</v>
      </c>
    </row>
    <row r="66" spans="2:9" ht="30" customHeight="1" x14ac:dyDescent="0.25">
      <c r="B66" s="229" t="s">
        <v>111</v>
      </c>
      <c r="C66" s="230"/>
      <c r="D66" s="231"/>
      <c r="E66" s="84" t="s">
        <v>126</v>
      </c>
      <c r="F66" s="85">
        <f>+F67+F70</f>
        <v>0</v>
      </c>
      <c r="G66" s="85">
        <f>+G67+G70</f>
        <v>16007.119999999999</v>
      </c>
      <c r="H66" s="85">
        <f>+H67+H70</f>
        <v>15334.95</v>
      </c>
      <c r="I66" s="86">
        <f>(H66/G66)*100</f>
        <v>95.800806141267145</v>
      </c>
    </row>
    <row r="67" spans="2:9" ht="30" customHeight="1" x14ac:dyDescent="0.25">
      <c r="B67" s="70">
        <v>45</v>
      </c>
      <c r="C67" s="71"/>
      <c r="D67" s="72"/>
      <c r="E67" s="73" t="s">
        <v>83</v>
      </c>
      <c r="F67" s="63">
        <f>+F68</f>
        <v>0</v>
      </c>
      <c r="G67" s="63">
        <f>+G68</f>
        <v>10367.5</v>
      </c>
      <c r="H67" s="63">
        <f>+H68</f>
        <v>10360.33</v>
      </c>
      <c r="I67" s="64">
        <f t="shared" ref="I67:I72" si="5">(H67/G67)*100</f>
        <v>99.930841572220885</v>
      </c>
    </row>
    <row r="68" spans="2:9" ht="30" customHeight="1" x14ac:dyDescent="0.25">
      <c r="B68" s="70"/>
      <c r="C68" s="71">
        <v>32</v>
      </c>
      <c r="D68" s="72"/>
      <c r="E68" s="73" t="s">
        <v>11</v>
      </c>
      <c r="F68" s="63">
        <f>+F69</f>
        <v>0</v>
      </c>
      <c r="G68" s="63">
        <f t="shared" ref="G68:H68" si="6">+G69</f>
        <v>10367.5</v>
      </c>
      <c r="H68" s="63">
        <f t="shared" si="6"/>
        <v>10360.33</v>
      </c>
      <c r="I68" s="64">
        <f t="shared" si="5"/>
        <v>99.930841572220885</v>
      </c>
    </row>
    <row r="69" spans="2:9" ht="30" customHeight="1" x14ac:dyDescent="0.25">
      <c r="B69" s="50"/>
      <c r="C69" s="51"/>
      <c r="D69" s="52">
        <v>3237</v>
      </c>
      <c r="E69" s="52" t="s">
        <v>99</v>
      </c>
      <c r="F69" s="59">
        <v>0</v>
      </c>
      <c r="G69" s="59">
        <v>10367.5</v>
      </c>
      <c r="H69" s="59">
        <v>10360.33</v>
      </c>
      <c r="I69" s="60">
        <f t="shared" si="5"/>
        <v>99.930841572220885</v>
      </c>
    </row>
    <row r="70" spans="2:9" ht="30" customHeight="1" x14ac:dyDescent="0.25">
      <c r="B70" s="70">
        <v>11</v>
      </c>
      <c r="C70" s="71"/>
      <c r="D70" s="72"/>
      <c r="E70" s="72" t="s">
        <v>68</v>
      </c>
      <c r="F70" s="63">
        <f t="shared" ref="F70:H71" si="7">+F71</f>
        <v>0</v>
      </c>
      <c r="G70" s="63">
        <f t="shared" si="7"/>
        <v>5639.62</v>
      </c>
      <c r="H70" s="63">
        <f t="shared" si="7"/>
        <v>4974.62</v>
      </c>
      <c r="I70" s="64">
        <f t="shared" si="5"/>
        <v>88.208425390363175</v>
      </c>
    </row>
    <row r="71" spans="2:9" ht="30" customHeight="1" x14ac:dyDescent="0.25">
      <c r="B71" s="70"/>
      <c r="C71" s="71">
        <v>32</v>
      </c>
      <c r="D71" s="72"/>
      <c r="E71" s="73" t="s">
        <v>11</v>
      </c>
      <c r="F71" s="63">
        <f t="shared" si="7"/>
        <v>0</v>
      </c>
      <c r="G71" s="63">
        <f t="shared" si="7"/>
        <v>5639.62</v>
      </c>
      <c r="H71" s="63">
        <f t="shared" si="7"/>
        <v>4974.62</v>
      </c>
      <c r="I71" s="64">
        <f t="shared" si="5"/>
        <v>88.208425390363175</v>
      </c>
    </row>
    <row r="72" spans="2:9" ht="30" customHeight="1" x14ac:dyDescent="0.25">
      <c r="B72" s="65"/>
      <c r="C72" s="66"/>
      <c r="D72" s="67">
        <v>3232</v>
      </c>
      <c r="E72" s="67" t="s">
        <v>127</v>
      </c>
      <c r="F72" s="59">
        <v>0</v>
      </c>
      <c r="G72" s="59">
        <v>5639.62</v>
      </c>
      <c r="H72" s="59">
        <v>4974.62</v>
      </c>
      <c r="I72" s="60">
        <f t="shared" si="5"/>
        <v>88.208425390363175</v>
      </c>
    </row>
    <row r="73" spans="2:9" ht="30" customHeight="1" x14ac:dyDescent="0.25">
      <c r="B73" s="229" t="s">
        <v>114</v>
      </c>
      <c r="C73" s="230"/>
      <c r="D73" s="231"/>
      <c r="E73" s="84" t="s">
        <v>115</v>
      </c>
      <c r="F73" s="85">
        <f>+F74</f>
        <v>1015854.5</v>
      </c>
      <c r="G73" s="85">
        <f t="shared" ref="G73:H73" si="8">+G74</f>
        <v>1269816.1300000001</v>
      </c>
      <c r="H73" s="85">
        <f t="shared" si="8"/>
        <v>1214677.94</v>
      </c>
      <c r="I73" s="86">
        <f>(H73/G73)*100</f>
        <v>95.657781571887881</v>
      </c>
    </row>
    <row r="74" spans="2:9" ht="30" customHeight="1" x14ac:dyDescent="0.25">
      <c r="B74" s="68">
        <v>51</v>
      </c>
      <c r="C74" s="69"/>
      <c r="D74" s="62"/>
      <c r="E74" s="62" t="s">
        <v>74</v>
      </c>
      <c r="F74" s="63">
        <f>+F75+F79</f>
        <v>1015854.5</v>
      </c>
      <c r="G74" s="63">
        <f t="shared" ref="G74:H74" si="9">+G75+G79</f>
        <v>1269816.1300000001</v>
      </c>
      <c r="H74" s="63">
        <f t="shared" si="9"/>
        <v>1214677.94</v>
      </c>
      <c r="I74" s="64">
        <f t="shared" ref="I74:I91" si="10">(H74/G74)*100</f>
        <v>95.657781571887881</v>
      </c>
    </row>
    <row r="75" spans="2:9" ht="30" customHeight="1" x14ac:dyDescent="0.25">
      <c r="B75" s="50"/>
      <c r="C75" s="69">
        <v>31</v>
      </c>
      <c r="D75" s="62"/>
      <c r="E75" s="62" t="s">
        <v>5</v>
      </c>
      <c r="F75" s="63">
        <f>+F76+F77+F78</f>
        <v>1011698.16</v>
      </c>
      <c r="G75" s="64">
        <f>+G76+G77+G78</f>
        <v>1264987.79</v>
      </c>
      <c r="H75" s="64">
        <f>+H76+H77+H78</f>
        <v>1210701.94</v>
      </c>
      <c r="I75" s="64">
        <f t="shared" si="10"/>
        <v>95.708587037033766</v>
      </c>
    </row>
    <row r="76" spans="2:9" ht="30" customHeight="1" x14ac:dyDescent="0.25">
      <c r="B76" s="50"/>
      <c r="C76" s="51"/>
      <c r="D76" s="52">
        <v>3111</v>
      </c>
      <c r="E76" s="52" t="s">
        <v>34</v>
      </c>
      <c r="F76" s="59">
        <v>828000</v>
      </c>
      <c r="G76" s="60">
        <v>1023044.09</v>
      </c>
      <c r="H76" s="60">
        <v>1007226.76</v>
      </c>
      <c r="I76" s="60">
        <f t="shared" si="10"/>
        <v>98.453895569642555</v>
      </c>
    </row>
    <row r="77" spans="2:9" ht="30" customHeight="1" x14ac:dyDescent="0.25">
      <c r="B77" s="50"/>
      <c r="C77" s="51"/>
      <c r="D77" s="52">
        <v>3121</v>
      </c>
      <c r="E77" s="52" t="s">
        <v>116</v>
      </c>
      <c r="F77" s="59">
        <v>47078.16</v>
      </c>
      <c r="G77" s="60">
        <v>47078.16</v>
      </c>
      <c r="H77" s="60">
        <v>37062.58</v>
      </c>
      <c r="I77" s="60">
        <f t="shared" si="10"/>
        <v>78.725634136933138</v>
      </c>
    </row>
    <row r="78" spans="2:9" ht="30" customHeight="1" x14ac:dyDescent="0.25">
      <c r="B78" s="50"/>
      <c r="C78" s="51"/>
      <c r="D78" s="52">
        <v>3132</v>
      </c>
      <c r="E78" s="52" t="s">
        <v>117</v>
      </c>
      <c r="F78" s="59">
        <v>136620</v>
      </c>
      <c r="G78" s="60">
        <v>194865.54</v>
      </c>
      <c r="H78" s="60">
        <v>166412.6</v>
      </c>
      <c r="I78" s="60">
        <f t="shared" si="10"/>
        <v>85.398680546596381</v>
      </c>
    </row>
    <row r="79" spans="2:9" ht="30" customHeight="1" x14ac:dyDescent="0.25">
      <c r="B79" s="68"/>
      <c r="C79" s="69">
        <v>32</v>
      </c>
      <c r="D79" s="62"/>
      <c r="E79" s="62" t="s">
        <v>11</v>
      </c>
      <c r="F79" s="63">
        <f>+F80+F81</f>
        <v>4156.34</v>
      </c>
      <c r="G79" s="64">
        <f>+G80+G81</f>
        <v>4828.34</v>
      </c>
      <c r="H79" s="64">
        <f>+H80+H81</f>
        <v>3976</v>
      </c>
      <c r="I79" s="64">
        <f t="shared" si="10"/>
        <v>82.34714208195777</v>
      </c>
    </row>
    <row r="80" spans="2:9" ht="30" customHeight="1" x14ac:dyDescent="0.25">
      <c r="B80" s="50"/>
      <c r="C80" s="51"/>
      <c r="D80" s="52">
        <v>3237</v>
      </c>
      <c r="E80" s="52" t="s">
        <v>118</v>
      </c>
      <c r="F80" s="59">
        <v>796.34</v>
      </c>
      <c r="G80" s="60">
        <v>796.34</v>
      </c>
      <c r="H80" s="60">
        <v>0</v>
      </c>
      <c r="I80" s="60">
        <f t="shared" si="10"/>
        <v>0</v>
      </c>
    </row>
    <row r="81" spans="2:9" ht="30" customHeight="1" x14ac:dyDescent="0.25">
      <c r="B81" s="50"/>
      <c r="C81" s="51"/>
      <c r="D81" s="52">
        <v>3295</v>
      </c>
      <c r="E81" s="52" t="s">
        <v>119</v>
      </c>
      <c r="F81" s="59">
        <v>3360</v>
      </c>
      <c r="G81" s="60">
        <v>4032</v>
      </c>
      <c r="H81" s="60">
        <v>3976</v>
      </c>
      <c r="I81" s="60">
        <f t="shared" si="10"/>
        <v>98.611111111111114</v>
      </c>
    </row>
    <row r="82" spans="2:9" ht="30" customHeight="1" x14ac:dyDescent="0.25">
      <c r="B82" s="229" t="s">
        <v>120</v>
      </c>
      <c r="C82" s="230"/>
      <c r="D82" s="231"/>
      <c r="E82" s="84" t="s">
        <v>121</v>
      </c>
      <c r="F82" s="85">
        <f>+F83</f>
        <v>185811.93</v>
      </c>
      <c r="G82" s="85">
        <f>SUM(G83,G88)</f>
        <v>241947.28</v>
      </c>
      <c r="H82" s="85">
        <f>SUM(H83,H88)</f>
        <v>8275</v>
      </c>
      <c r="I82" s="86">
        <f t="shared" si="10"/>
        <v>3.420166575131574</v>
      </c>
    </row>
    <row r="83" spans="2:9" ht="30" customHeight="1" x14ac:dyDescent="0.25">
      <c r="B83" s="68">
        <v>81</v>
      </c>
      <c r="C83" s="69"/>
      <c r="D83" s="62"/>
      <c r="E83" s="62" t="s">
        <v>8</v>
      </c>
      <c r="F83" s="59">
        <f>SUM(F84,F86)</f>
        <v>185811.93</v>
      </c>
      <c r="G83" s="60">
        <f>SUM(G84,G86)</f>
        <v>21547.279999999999</v>
      </c>
      <c r="H83" s="60">
        <f>SUM(H84,H86)</f>
        <v>8275</v>
      </c>
      <c r="I83" s="64">
        <f t="shared" si="10"/>
        <v>38.40391919536944</v>
      </c>
    </row>
    <row r="84" spans="2:9" ht="30" customHeight="1" x14ac:dyDescent="0.25">
      <c r="B84" s="68"/>
      <c r="C84" s="69">
        <v>42</v>
      </c>
      <c r="D84" s="62"/>
      <c r="E84" s="62" t="s">
        <v>122</v>
      </c>
      <c r="F84" s="63">
        <f>+F85</f>
        <v>13272.28</v>
      </c>
      <c r="G84" s="64">
        <f>+G85</f>
        <v>13272.28</v>
      </c>
      <c r="H84" s="64">
        <f>+H85</f>
        <v>0</v>
      </c>
      <c r="I84" s="64">
        <f t="shared" si="10"/>
        <v>0</v>
      </c>
    </row>
    <row r="85" spans="2:9" ht="30" customHeight="1" x14ac:dyDescent="0.25">
      <c r="B85" s="50"/>
      <c r="C85" s="51"/>
      <c r="D85" s="52">
        <v>4227</v>
      </c>
      <c r="E85" s="52" t="s">
        <v>123</v>
      </c>
      <c r="F85" s="59">
        <v>13272.28</v>
      </c>
      <c r="G85" s="60">
        <v>13272.28</v>
      </c>
      <c r="H85" s="60">
        <v>0</v>
      </c>
      <c r="I85" s="64">
        <f t="shared" si="10"/>
        <v>0</v>
      </c>
    </row>
    <row r="86" spans="2:9" ht="30" customHeight="1" x14ac:dyDescent="0.25">
      <c r="B86" s="50"/>
      <c r="C86" s="69">
        <v>45</v>
      </c>
      <c r="D86" s="62"/>
      <c r="E86" s="62" t="s">
        <v>124</v>
      </c>
      <c r="F86" s="63">
        <f>+F87</f>
        <v>172539.65</v>
      </c>
      <c r="G86" s="64">
        <f>+G87</f>
        <v>8275</v>
      </c>
      <c r="H86" s="64">
        <f>+H87</f>
        <v>8275</v>
      </c>
      <c r="I86" s="64">
        <f t="shared" si="10"/>
        <v>100</v>
      </c>
    </row>
    <row r="87" spans="2:9" ht="30" customHeight="1" x14ac:dyDescent="0.25">
      <c r="B87" s="50"/>
      <c r="C87" s="51"/>
      <c r="D87" s="52">
        <v>4511</v>
      </c>
      <c r="E87" s="52" t="s">
        <v>125</v>
      </c>
      <c r="F87" s="59">
        <v>172539.65</v>
      </c>
      <c r="G87" s="60">
        <v>8275</v>
      </c>
      <c r="H87" s="60">
        <v>8275</v>
      </c>
      <c r="I87" s="64">
        <f t="shared" si="10"/>
        <v>100</v>
      </c>
    </row>
    <row r="88" spans="2:9" ht="30" customHeight="1" x14ac:dyDescent="0.25">
      <c r="B88" s="182">
        <v>11</v>
      </c>
      <c r="C88" s="186"/>
      <c r="D88" s="187"/>
      <c r="E88" s="184" t="s">
        <v>68</v>
      </c>
      <c r="F88" s="59">
        <f>SUM(F89)</f>
        <v>0</v>
      </c>
      <c r="G88" s="59">
        <f>SUM(G89)</f>
        <v>220400</v>
      </c>
      <c r="H88" s="59">
        <f>SUM(H89)</f>
        <v>0</v>
      </c>
      <c r="I88" s="64">
        <f t="shared" si="10"/>
        <v>0</v>
      </c>
    </row>
    <row r="89" spans="2:9" ht="30" customHeight="1" x14ac:dyDescent="0.25">
      <c r="B89" s="185"/>
      <c r="C89" s="183">
        <v>45</v>
      </c>
      <c r="D89" s="187"/>
      <c r="E89" s="184" t="s">
        <v>124</v>
      </c>
      <c r="F89" s="59">
        <v>0</v>
      </c>
      <c r="G89" s="59">
        <f>SUM(G90)</f>
        <v>220400</v>
      </c>
      <c r="H89" s="59">
        <f>SUM(H90)</f>
        <v>0</v>
      </c>
      <c r="I89" s="64">
        <f t="shared" si="10"/>
        <v>0</v>
      </c>
    </row>
    <row r="90" spans="2:9" ht="30" customHeight="1" x14ac:dyDescent="0.25">
      <c r="B90" s="185"/>
      <c r="C90" s="186"/>
      <c r="D90" s="187">
        <v>4511</v>
      </c>
      <c r="E90" s="187" t="s">
        <v>125</v>
      </c>
      <c r="F90" s="59">
        <v>0</v>
      </c>
      <c r="G90" s="59">
        <v>220400</v>
      </c>
      <c r="H90" s="59">
        <v>0</v>
      </c>
      <c r="I90" s="64">
        <f t="shared" si="10"/>
        <v>0</v>
      </c>
    </row>
    <row r="91" spans="2:9" ht="30" customHeight="1" x14ac:dyDescent="0.25">
      <c r="B91" s="88" t="s">
        <v>131</v>
      </c>
      <c r="C91" s="89"/>
      <c r="D91" s="90"/>
      <c r="E91" s="90" t="s">
        <v>132</v>
      </c>
      <c r="F91" s="91">
        <f>+F92+F98+F186+F190+F194+F198</f>
        <v>110115.29999999999</v>
      </c>
      <c r="G91" s="91">
        <f>+G92+G98+G186+G190+G194+G198+G202</f>
        <v>85015.250000000015</v>
      </c>
      <c r="H91" s="91">
        <f>+H92+H98+H186+H190+H194+H198+H202</f>
        <v>50150.179999999993</v>
      </c>
      <c r="I91" s="92">
        <f t="shared" si="10"/>
        <v>58.989628331387593</v>
      </c>
    </row>
    <row r="92" spans="2:9" ht="30" customHeight="1" x14ac:dyDescent="0.25">
      <c r="B92" s="229" t="s">
        <v>129</v>
      </c>
      <c r="C92" s="230"/>
      <c r="D92" s="231"/>
      <c r="E92" s="84" t="s">
        <v>130</v>
      </c>
      <c r="F92" s="85">
        <f>+F93</f>
        <v>0</v>
      </c>
      <c r="G92" s="85">
        <f t="shared" ref="G92:H93" si="11">+G93</f>
        <v>700</v>
      </c>
      <c r="H92" s="85">
        <f t="shared" si="11"/>
        <v>699.08</v>
      </c>
      <c r="I92" s="86">
        <f t="shared" ref="I92:I97" si="12">(H92/G92)*100</f>
        <v>99.868571428571443</v>
      </c>
    </row>
    <row r="93" spans="2:9" ht="30" customHeight="1" x14ac:dyDescent="0.25">
      <c r="B93" s="70">
        <v>11</v>
      </c>
      <c r="C93" s="71"/>
      <c r="D93" s="72"/>
      <c r="E93" s="72" t="s">
        <v>68</v>
      </c>
      <c r="F93" s="63">
        <f>+F94</f>
        <v>0</v>
      </c>
      <c r="G93" s="63">
        <f t="shared" si="11"/>
        <v>700</v>
      </c>
      <c r="H93" s="63">
        <f t="shared" si="11"/>
        <v>699.08</v>
      </c>
      <c r="I93" s="64">
        <f t="shared" si="12"/>
        <v>99.868571428571443</v>
      </c>
    </row>
    <row r="94" spans="2:9" ht="30" customHeight="1" x14ac:dyDescent="0.25">
      <c r="B94" s="70"/>
      <c r="C94" s="71">
        <v>32</v>
      </c>
      <c r="D94" s="52"/>
      <c r="E94" s="72" t="s">
        <v>11</v>
      </c>
      <c r="F94" s="59">
        <f>+F95+F96+F97</f>
        <v>0</v>
      </c>
      <c r="G94" s="59">
        <f t="shared" ref="G94:H94" si="13">+G95+G96+G97</f>
        <v>700</v>
      </c>
      <c r="H94" s="59">
        <f t="shared" si="13"/>
        <v>699.08</v>
      </c>
      <c r="I94" s="60">
        <f t="shared" si="12"/>
        <v>99.868571428571443</v>
      </c>
    </row>
    <row r="95" spans="2:9" ht="30" customHeight="1" x14ac:dyDescent="0.25">
      <c r="B95" s="50"/>
      <c r="C95" s="51"/>
      <c r="D95" s="52">
        <v>3221</v>
      </c>
      <c r="E95" s="52" t="s">
        <v>87</v>
      </c>
      <c r="F95" s="59">
        <v>0</v>
      </c>
      <c r="G95" s="60">
        <v>100</v>
      </c>
      <c r="H95" s="60">
        <v>99.08</v>
      </c>
      <c r="I95" s="60">
        <f t="shared" si="12"/>
        <v>99.08</v>
      </c>
    </row>
    <row r="96" spans="2:9" ht="30" customHeight="1" x14ac:dyDescent="0.25">
      <c r="B96" s="50"/>
      <c r="C96" s="51"/>
      <c r="D96" s="52">
        <v>3239</v>
      </c>
      <c r="E96" s="52" t="s">
        <v>101</v>
      </c>
      <c r="F96" s="59">
        <v>0</v>
      </c>
      <c r="G96" s="60">
        <v>450</v>
      </c>
      <c r="H96" s="60">
        <v>450</v>
      </c>
      <c r="I96" s="60">
        <f t="shared" si="12"/>
        <v>100</v>
      </c>
    </row>
    <row r="97" spans="2:9" ht="30" customHeight="1" x14ac:dyDescent="0.25">
      <c r="B97" s="50"/>
      <c r="C97" s="51"/>
      <c r="D97" s="52">
        <v>3299</v>
      </c>
      <c r="E97" s="52" t="s">
        <v>106</v>
      </c>
      <c r="F97" s="59">
        <v>0</v>
      </c>
      <c r="G97" s="60">
        <v>150</v>
      </c>
      <c r="H97" s="60">
        <v>150</v>
      </c>
      <c r="I97" s="60">
        <f t="shared" si="12"/>
        <v>100</v>
      </c>
    </row>
    <row r="98" spans="2:9" ht="30" customHeight="1" x14ac:dyDescent="0.25">
      <c r="B98" s="229" t="s">
        <v>133</v>
      </c>
      <c r="C98" s="230"/>
      <c r="D98" s="231"/>
      <c r="E98" s="84" t="s">
        <v>134</v>
      </c>
      <c r="F98" s="85">
        <f>+F99+F131+F137+F165+F172+F182</f>
        <v>109566.71999999999</v>
      </c>
      <c r="G98" s="85">
        <f>+G99+G131+G137+G165+G172+G182</f>
        <v>79380.73000000001</v>
      </c>
      <c r="H98" s="85">
        <f>+H99+H131+H137+H165+H172+H182</f>
        <v>45815.56</v>
      </c>
      <c r="I98" s="86">
        <f>(H98/G98)*100</f>
        <v>57.716224076044639</v>
      </c>
    </row>
    <row r="99" spans="2:9" ht="30" customHeight="1" x14ac:dyDescent="0.25">
      <c r="B99" s="70">
        <v>31</v>
      </c>
      <c r="C99" s="71"/>
      <c r="D99" s="72"/>
      <c r="E99" s="72" t="s">
        <v>70</v>
      </c>
      <c r="F99" s="63">
        <f>+F100+F103+F126</f>
        <v>29161.34</v>
      </c>
      <c r="G99" s="64">
        <f>+G100+G103+G126+G124</f>
        <v>31275.19</v>
      </c>
      <c r="H99" s="64">
        <f>+H100+H103+H126+H124</f>
        <v>14891.25</v>
      </c>
      <c r="I99" s="94">
        <f t="shared" ref="I99:I167" si="14">(H99/G99)*100</f>
        <v>47.613619613501953</v>
      </c>
    </row>
    <row r="100" spans="2:9" ht="30" customHeight="1" x14ac:dyDescent="0.25">
      <c r="B100" s="70"/>
      <c r="C100" s="71">
        <v>31</v>
      </c>
      <c r="D100" s="72"/>
      <c r="E100" s="72" t="s">
        <v>5</v>
      </c>
      <c r="F100" s="63">
        <f>+F101+F102</f>
        <v>1165</v>
      </c>
      <c r="G100" s="64">
        <f>+G101+G102</f>
        <v>1165</v>
      </c>
      <c r="H100" s="64">
        <f>+H101+H102</f>
        <v>119.44</v>
      </c>
      <c r="I100" s="94">
        <f t="shared" si="14"/>
        <v>10.25236051502146</v>
      </c>
    </row>
    <row r="101" spans="2:9" ht="30" customHeight="1" x14ac:dyDescent="0.25">
      <c r="B101" s="70"/>
      <c r="C101" s="71"/>
      <c r="D101" s="67">
        <v>3113</v>
      </c>
      <c r="E101" s="67" t="s">
        <v>136</v>
      </c>
      <c r="F101" s="59">
        <v>1000</v>
      </c>
      <c r="G101" s="60">
        <v>1000</v>
      </c>
      <c r="H101" s="60">
        <v>111.11</v>
      </c>
      <c r="I101" s="93">
        <f t="shared" si="14"/>
        <v>11.111000000000001</v>
      </c>
    </row>
    <row r="102" spans="2:9" ht="30" customHeight="1" x14ac:dyDescent="0.25">
      <c r="B102" s="70"/>
      <c r="C102" s="71"/>
      <c r="D102" s="67">
        <v>3132</v>
      </c>
      <c r="E102" s="67" t="s">
        <v>117</v>
      </c>
      <c r="F102" s="59">
        <v>165</v>
      </c>
      <c r="G102" s="60">
        <v>165</v>
      </c>
      <c r="H102" s="60">
        <v>8.33</v>
      </c>
      <c r="I102" s="93">
        <f t="shared" si="14"/>
        <v>5.0484848484848488</v>
      </c>
    </row>
    <row r="103" spans="2:9" ht="30" customHeight="1" x14ac:dyDescent="0.25">
      <c r="B103" s="70"/>
      <c r="C103" s="71">
        <v>32</v>
      </c>
      <c r="D103" s="72"/>
      <c r="E103" s="72" t="s">
        <v>11</v>
      </c>
      <c r="F103" s="63">
        <f>+F104+F105+F106+F107+F108+F109+F110+F111+F112+F113+F114+F115+F117+F118+F119+F120+F121+F122+F123</f>
        <v>22700</v>
      </c>
      <c r="G103" s="64">
        <f>SUM(G104:G123)</f>
        <v>22313.85</v>
      </c>
      <c r="H103" s="64">
        <f>SUM(H104:H123)</f>
        <v>11698.199999999999</v>
      </c>
      <c r="I103" s="94">
        <f t="shared" si="14"/>
        <v>52.425735585746068</v>
      </c>
    </row>
    <row r="104" spans="2:9" ht="30" customHeight="1" x14ac:dyDescent="0.25">
      <c r="B104" s="65"/>
      <c r="C104" s="66"/>
      <c r="D104" s="67">
        <v>3211</v>
      </c>
      <c r="E104" s="67" t="s">
        <v>36</v>
      </c>
      <c r="F104" s="59">
        <v>2000</v>
      </c>
      <c r="G104" s="60">
        <v>2000</v>
      </c>
      <c r="H104" s="60">
        <v>3439.85</v>
      </c>
      <c r="I104" s="93">
        <f t="shared" si="14"/>
        <v>171.99250000000001</v>
      </c>
    </row>
    <row r="105" spans="2:9" ht="30" customHeight="1" x14ac:dyDescent="0.25">
      <c r="B105" s="65"/>
      <c r="C105" s="66"/>
      <c r="D105" s="67">
        <v>3213</v>
      </c>
      <c r="E105" s="67" t="s">
        <v>85</v>
      </c>
      <c r="F105" s="59">
        <v>800</v>
      </c>
      <c r="G105" s="60">
        <v>800</v>
      </c>
      <c r="H105" s="60">
        <v>1028.6300000000001</v>
      </c>
      <c r="I105" s="93">
        <f t="shared" si="14"/>
        <v>128.57875000000001</v>
      </c>
    </row>
    <row r="106" spans="2:9" ht="30" customHeight="1" x14ac:dyDescent="0.25">
      <c r="B106" s="65"/>
      <c r="C106" s="66"/>
      <c r="D106" s="67">
        <v>3214</v>
      </c>
      <c r="E106" s="67" t="s">
        <v>86</v>
      </c>
      <c r="F106" s="59">
        <v>0</v>
      </c>
      <c r="G106" s="60">
        <v>0</v>
      </c>
      <c r="H106" s="60">
        <v>0</v>
      </c>
      <c r="I106" s="93" t="e">
        <f t="shared" si="14"/>
        <v>#DIV/0!</v>
      </c>
    </row>
    <row r="107" spans="2:9" ht="30" customHeight="1" x14ac:dyDescent="0.25">
      <c r="B107" s="65"/>
      <c r="C107" s="66"/>
      <c r="D107" s="67">
        <v>3221</v>
      </c>
      <c r="E107" s="67" t="s">
        <v>137</v>
      </c>
      <c r="F107" s="59">
        <v>600</v>
      </c>
      <c r="G107" s="60">
        <v>600</v>
      </c>
      <c r="H107" s="60">
        <v>904.35</v>
      </c>
      <c r="I107" s="93">
        <f t="shared" si="14"/>
        <v>150.72499999999999</v>
      </c>
    </row>
    <row r="108" spans="2:9" ht="30" customHeight="1" x14ac:dyDescent="0.25">
      <c r="B108" s="65"/>
      <c r="C108" s="66"/>
      <c r="D108" s="67">
        <v>3222</v>
      </c>
      <c r="E108" s="67" t="s">
        <v>138</v>
      </c>
      <c r="F108" s="59">
        <v>600</v>
      </c>
      <c r="G108" s="60">
        <v>600</v>
      </c>
      <c r="H108" s="60">
        <v>743.81</v>
      </c>
      <c r="I108" s="93">
        <f t="shared" si="14"/>
        <v>123.96833333333332</v>
      </c>
    </row>
    <row r="109" spans="2:9" ht="30" customHeight="1" x14ac:dyDescent="0.25">
      <c r="B109" s="65"/>
      <c r="C109" s="66"/>
      <c r="D109" s="67">
        <v>3223</v>
      </c>
      <c r="E109" s="67" t="s">
        <v>89</v>
      </c>
      <c r="F109" s="59">
        <v>0</v>
      </c>
      <c r="G109" s="60">
        <v>0</v>
      </c>
      <c r="H109" s="60">
        <v>0</v>
      </c>
      <c r="I109" s="93" t="e">
        <f t="shared" si="14"/>
        <v>#DIV/0!</v>
      </c>
    </row>
    <row r="110" spans="2:9" ht="30" customHeight="1" x14ac:dyDescent="0.25">
      <c r="B110" s="65"/>
      <c r="C110" s="66"/>
      <c r="D110" s="67">
        <v>3224</v>
      </c>
      <c r="E110" s="67" t="s">
        <v>90</v>
      </c>
      <c r="F110" s="59">
        <v>3000</v>
      </c>
      <c r="G110" s="60">
        <v>3000</v>
      </c>
      <c r="H110" s="60">
        <v>91.05</v>
      </c>
      <c r="I110" s="93">
        <f t="shared" si="14"/>
        <v>3.0349999999999997</v>
      </c>
    </row>
    <row r="111" spans="2:9" ht="30" customHeight="1" x14ac:dyDescent="0.25">
      <c r="B111" s="65"/>
      <c r="C111" s="66"/>
      <c r="D111" s="67">
        <v>3225</v>
      </c>
      <c r="E111" s="67" t="s">
        <v>91</v>
      </c>
      <c r="F111" s="59">
        <v>200</v>
      </c>
      <c r="G111" s="60">
        <v>200</v>
      </c>
      <c r="H111" s="60">
        <v>304.17</v>
      </c>
      <c r="I111" s="93">
        <f t="shared" si="14"/>
        <v>152.08500000000001</v>
      </c>
    </row>
    <row r="112" spans="2:9" ht="30" customHeight="1" x14ac:dyDescent="0.25">
      <c r="B112" s="65"/>
      <c r="C112" s="66"/>
      <c r="D112" s="67">
        <v>3227</v>
      </c>
      <c r="E112" s="67" t="s">
        <v>92</v>
      </c>
      <c r="F112" s="59">
        <v>0</v>
      </c>
      <c r="G112" s="60">
        <v>0</v>
      </c>
      <c r="H112" s="60">
        <v>0</v>
      </c>
      <c r="I112" s="93" t="e">
        <f t="shared" si="14"/>
        <v>#DIV/0!</v>
      </c>
    </row>
    <row r="113" spans="2:9" ht="30" customHeight="1" x14ac:dyDescent="0.25">
      <c r="B113" s="65"/>
      <c r="C113" s="66"/>
      <c r="D113" s="67">
        <v>3231</v>
      </c>
      <c r="E113" s="67" t="s">
        <v>93</v>
      </c>
      <c r="F113" s="59">
        <v>0</v>
      </c>
      <c r="G113" s="60">
        <v>0</v>
      </c>
      <c r="H113" s="60">
        <v>0</v>
      </c>
      <c r="I113" s="93" t="e">
        <f t="shared" si="14"/>
        <v>#DIV/0!</v>
      </c>
    </row>
    <row r="114" spans="2:9" ht="30" customHeight="1" x14ac:dyDescent="0.25">
      <c r="B114" s="65"/>
      <c r="C114" s="66"/>
      <c r="D114" s="67">
        <v>3232</v>
      </c>
      <c r="E114" s="67" t="s">
        <v>127</v>
      </c>
      <c r="F114" s="59">
        <v>600</v>
      </c>
      <c r="G114" s="60">
        <v>600</v>
      </c>
      <c r="H114" s="60">
        <v>1545</v>
      </c>
      <c r="I114" s="93">
        <f t="shared" si="14"/>
        <v>257.5</v>
      </c>
    </row>
    <row r="115" spans="2:9" ht="30" customHeight="1" x14ac:dyDescent="0.25">
      <c r="B115" s="65"/>
      <c r="C115" s="66"/>
      <c r="D115" s="67">
        <v>3234</v>
      </c>
      <c r="E115" s="67" t="s">
        <v>96</v>
      </c>
      <c r="F115" s="59">
        <v>0</v>
      </c>
      <c r="G115" s="60">
        <v>0</v>
      </c>
      <c r="H115" s="60">
        <v>0</v>
      </c>
      <c r="I115" s="93" t="e">
        <f t="shared" si="14"/>
        <v>#DIV/0!</v>
      </c>
    </row>
    <row r="116" spans="2:9" ht="30" customHeight="1" x14ac:dyDescent="0.25">
      <c r="B116" s="185"/>
      <c r="C116" s="186"/>
      <c r="D116" s="187">
        <v>3233</v>
      </c>
      <c r="E116" s="187" t="s">
        <v>250</v>
      </c>
      <c r="F116" s="59">
        <v>0</v>
      </c>
      <c r="G116" s="60">
        <v>1613.85</v>
      </c>
      <c r="H116" s="60">
        <v>1613.85</v>
      </c>
      <c r="I116" s="93"/>
    </row>
    <row r="117" spans="2:9" ht="30" customHeight="1" x14ac:dyDescent="0.25">
      <c r="B117" s="65"/>
      <c r="C117" s="66"/>
      <c r="D117" s="67">
        <v>3235</v>
      </c>
      <c r="E117" s="67" t="s">
        <v>97</v>
      </c>
      <c r="F117" s="59">
        <v>500</v>
      </c>
      <c r="G117" s="60">
        <v>2000</v>
      </c>
      <c r="H117" s="60">
        <v>530</v>
      </c>
      <c r="I117" s="93">
        <f t="shared" si="14"/>
        <v>26.5</v>
      </c>
    </row>
    <row r="118" spans="2:9" ht="30" customHeight="1" x14ac:dyDescent="0.25">
      <c r="B118" s="65"/>
      <c r="C118" s="66"/>
      <c r="D118" s="67">
        <v>3237</v>
      </c>
      <c r="E118" s="67" t="s">
        <v>99</v>
      </c>
      <c r="F118" s="59">
        <v>7000</v>
      </c>
      <c r="G118" s="60">
        <v>2000</v>
      </c>
      <c r="H118" s="60">
        <v>81.25</v>
      </c>
      <c r="I118" s="93">
        <f t="shared" si="14"/>
        <v>4.0625</v>
      </c>
    </row>
    <row r="119" spans="2:9" ht="30" customHeight="1" x14ac:dyDescent="0.25">
      <c r="B119" s="65"/>
      <c r="C119" s="66"/>
      <c r="D119" s="67">
        <v>3238</v>
      </c>
      <c r="E119" s="67" t="s">
        <v>100</v>
      </c>
      <c r="F119" s="59">
        <v>600</v>
      </c>
      <c r="G119" s="60">
        <v>600</v>
      </c>
      <c r="H119" s="60">
        <v>232.26</v>
      </c>
      <c r="I119" s="93">
        <f t="shared" si="14"/>
        <v>38.71</v>
      </c>
    </row>
    <row r="120" spans="2:9" ht="30" customHeight="1" x14ac:dyDescent="0.25">
      <c r="B120" s="65"/>
      <c r="C120" s="66"/>
      <c r="D120" s="67">
        <v>3293</v>
      </c>
      <c r="E120" s="67" t="s">
        <v>103</v>
      </c>
      <c r="F120" s="59">
        <v>500</v>
      </c>
      <c r="G120" s="60">
        <v>2000</v>
      </c>
      <c r="H120" s="60">
        <v>0</v>
      </c>
      <c r="I120" s="93">
        <f t="shared" si="14"/>
        <v>0</v>
      </c>
    </row>
    <row r="121" spans="2:9" ht="30" customHeight="1" x14ac:dyDescent="0.25">
      <c r="B121" s="80"/>
      <c r="C121" s="81"/>
      <c r="D121" s="82">
        <v>3295</v>
      </c>
      <c r="E121" s="82" t="s">
        <v>142</v>
      </c>
      <c r="F121" s="59">
        <v>300</v>
      </c>
      <c r="G121" s="60">
        <v>300</v>
      </c>
      <c r="H121" s="60">
        <v>916.07</v>
      </c>
      <c r="I121" s="93">
        <f t="shared" si="14"/>
        <v>305.35666666666668</v>
      </c>
    </row>
    <row r="122" spans="2:9" ht="30" customHeight="1" x14ac:dyDescent="0.25">
      <c r="B122" s="65"/>
      <c r="C122" s="66"/>
      <c r="D122" s="67">
        <v>3296</v>
      </c>
      <c r="E122" s="67" t="s">
        <v>139</v>
      </c>
      <c r="F122" s="59">
        <v>4000</v>
      </c>
      <c r="G122" s="60">
        <v>4000</v>
      </c>
      <c r="H122" s="60">
        <v>0</v>
      </c>
      <c r="I122" s="93">
        <f t="shared" si="14"/>
        <v>0</v>
      </c>
    </row>
    <row r="123" spans="2:9" ht="30" customHeight="1" x14ac:dyDescent="0.25">
      <c r="B123" s="65"/>
      <c r="C123" s="66"/>
      <c r="D123" s="67">
        <v>3299</v>
      </c>
      <c r="E123" s="67" t="s">
        <v>106</v>
      </c>
      <c r="F123" s="59">
        <v>2000</v>
      </c>
      <c r="G123" s="60">
        <v>2000</v>
      </c>
      <c r="H123" s="60">
        <v>267.91000000000003</v>
      </c>
      <c r="I123" s="93">
        <f t="shared" si="14"/>
        <v>13.395500000000002</v>
      </c>
    </row>
    <row r="124" spans="2:9" ht="30" customHeight="1" x14ac:dyDescent="0.25">
      <c r="B124" s="185"/>
      <c r="C124" s="183">
        <v>34</v>
      </c>
      <c r="D124" s="187"/>
      <c r="E124" s="184" t="s">
        <v>107</v>
      </c>
      <c r="F124" s="59">
        <v>0</v>
      </c>
      <c r="G124" s="64">
        <f>SUM(G125)</f>
        <v>500</v>
      </c>
      <c r="H124" s="64">
        <f>SUM(H125)</f>
        <v>122.92</v>
      </c>
      <c r="I124" s="93">
        <f>(H124/G124)*100</f>
        <v>24.584</v>
      </c>
    </row>
    <row r="125" spans="2:9" ht="30" customHeight="1" x14ac:dyDescent="0.25">
      <c r="B125" s="185"/>
      <c r="C125" s="186"/>
      <c r="D125" s="187">
        <v>3423</v>
      </c>
      <c r="E125" s="187" t="s">
        <v>108</v>
      </c>
      <c r="F125" s="59">
        <v>2300</v>
      </c>
      <c r="G125" s="60">
        <v>500</v>
      </c>
      <c r="H125" s="60">
        <v>122.92</v>
      </c>
      <c r="I125" s="93">
        <f t="shared" si="14"/>
        <v>24.584</v>
      </c>
    </row>
    <row r="126" spans="2:9" ht="30" customHeight="1" x14ac:dyDescent="0.25">
      <c r="B126" s="77"/>
      <c r="C126" s="78">
        <v>42</v>
      </c>
      <c r="D126" s="79"/>
      <c r="E126" s="79" t="s">
        <v>122</v>
      </c>
      <c r="F126" s="63">
        <f>+F127+F128+F129+F130</f>
        <v>5296.34</v>
      </c>
      <c r="G126" s="64">
        <f>+G127+G128+G129+G130</f>
        <v>7296.34</v>
      </c>
      <c r="H126" s="64">
        <f>+H127+H128+H129+H130</f>
        <v>2950.69</v>
      </c>
      <c r="I126" s="94">
        <f t="shared" si="14"/>
        <v>40.440686700455295</v>
      </c>
    </row>
    <row r="127" spans="2:9" ht="30" customHeight="1" x14ac:dyDescent="0.25">
      <c r="B127" s="80"/>
      <c r="C127" s="81"/>
      <c r="D127" s="82">
        <v>4221</v>
      </c>
      <c r="E127" s="82" t="s">
        <v>143</v>
      </c>
      <c r="F127" s="59">
        <v>3000</v>
      </c>
      <c r="G127" s="60">
        <v>5000</v>
      </c>
      <c r="H127" s="60">
        <v>1224.5</v>
      </c>
      <c r="I127" s="93">
        <f t="shared" si="14"/>
        <v>24.490000000000002</v>
      </c>
    </row>
    <row r="128" spans="2:9" ht="30" customHeight="1" x14ac:dyDescent="0.25">
      <c r="B128" s="80"/>
      <c r="C128" s="81"/>
      <c r="D128" s="82">
        <v>4221</v>
      </c>
      <c r="E128" s="82" t="s">
        <v>128</v>
      </c>
      <c r="F128" s="59">
        <v>1000</v>
      </c>
      <c r="G128" s="60">
        <v>1000</v>
      </c>
      <c r="H128" s="60">
        <v>410</v>
      </c>
      <c r="I128" s="93">
        <f t="shared" si="14"/>
        <v>41</v>
      </c>
    </row>
    <row r="129" spans="2:9" ht="30" customHeight="1" x14ac:dyDescent="0.25">
      <c r="B129" s="80"/>
      <c r="C129" s="81"/>
      <c r="D129" s="82">
        <v>4223</v>
      </c>
      <c r="E129" s="82" t="s">
        <v>140</v>
      </c>
      <c r="F129" s="59">
        <v>500</v>
      </c>
      <c r="G129" s="60">
        <v>500</v>
      </c>
      <c r="H129" s="60">
        <v>973.5</v>
      </c>
      <c r="I129" s="93">
        <f t="shared" si="14"/>
        <v>194.70000000000002</v>
      </c>
    </row>
    <row r="130" spans="2:9" ht="30" customHeight="1" x14ac:dyDescent="0.25">
      <c r="B130" s="80"/>
      <c r="C130" s="81"/>
      <c r="D130" s="82">
        <v>4241</v>
      </c>
      <c r="E130" s="82" t="s">
        <v>141</v>
      </c>
      <c r="F130" s="59">
        <v>796.34</v>
      </c>
      <c r="G130" s="60">
        <v>796.34</v>
      </c>
      <c r="H130" s="60">
        <v>342.69</v>
      </c>
      <c r="I130" s="93">
        <f t="shared" si="14"/>
        <v>43.033126553984474</v>
      </c>
    </row>
    <row r="131" spans="2:9" ht="35.25" customHeight="1" x14ac:dyDescent="0.25">
      <c r="B131" s="70">
        <v>41</v>
      </c>
      <c r="C131" s="71"/>
      <c r="D131" s="72"/>
      <c r="E131" s="72" t="s">
        <v>71</v>
      </c>
      <c r="F131" s="63">
        <f>+F132</f>
        <v>10702.5</v>
      </c>
      <c r="G131" s="64">
        <f>+G132</f>
        <v>12677.5</v>
      </c>
      <c r="H131" s="64">
        <f>+H132</f>
        <v>5865</v>
      </c>
      <c r="I131" s="94">
        <f t="shared" si="14"/>
        <v>46.263064484322619</v>
      </c>
    </row>
    <row r="132" spans="2:9" ht="30" customHeight="1" x14ac:dyDescent="0.25">
      <c r="B132" s="65"/>
      <c r="C132" s="71">
        <v>32</v>
      </c>
      <c r="D132" s="72"/>
      <c r="E132" s="72" t="s">
        <v>11</v>
      </c>
      <c r="F132" s="63">
        <f>+F133+F134+F135</f>
        <v>10702.5</v>
      </c>
      <c r="G132" s="64">
        <f>+G133+G134+G135+G136</f>
        <v>12677.5</v>
      </c>
      <c r="H132" s="64">
        <f>+H133+H134+H135+H136</f>
        <v>5865</v>
      </c>
      <c r="I132" s="94">
        <f t="shared" si="14"/>
        <v>46.263064484322619</v>
      </c>
    </row>
    <row r="133" spans="2:9" ht="30" customHeight="1" x14ac:dyDescent="0.25">
      <c r="B133" s="65"/>
      <c r="C133" s="66"/>
      <c r="D133" s="67">
        <v>3221</v>
      </c>
      <c r="E133" s="67" t="s">
        <v>137</v>
      </c>
      <c r="F133" s="59">
        <v>66.36</v>
      </c>
      <c r="G133" s="60">
        <v>66.36</v>
      </c>
      <c r="H133" s="60">
        <v>0</v>
      </c>
      <c r="I133" s="93">
        <f t="shared" si="14"/>
        <v>0</v>
      </c>
    </row>
    <row r="134" spans="2:9" ht="30" customHeight="1" x14ac:dyDescent="0.25">
      <c r="B134" s="65"/>
      <c r="C134" s="66"/>
      <c r="D134" s="67">
        <v>3235</v>
      </c>
      <c r="E134" s="67" t="s">
        <v>97</v>
      </c>
      <c r="F134" s="59">
        <v>4000</v>
      </c>
      <c r="G134" s="60">
        <v>4000</v>
      </c>
      <c r="H134" s="60">
        <v>3810</v>
      </c>
      <c r="I134" s="93">
        <f t="shared" si="14"/>
        <v>95.25</v>
      </c>
    </row>
    <row r="135" spans="2:9" ht="30" customHeight="1" x14ac:dyDescent="0.25">
      <c r="B135" s="65"/>
      <c r="C135" s="66"/>
      <c r="D135" s="67">
        <v>3239</v>
      </c>
      <c r="E135" s="67" t="s">
        <v>101</v>
      </c>
      <c r="F135" s="59">
        <v>6636.14</v>
      </c>
      <c r="G135" s="60">
        <v>6636.14</v>
      </c>
      <c r="H135" s="60">
        <v>80</v>
      </c>
      <c r="I135" s="93">
        <f t="shared" si="14"/>
        <v>1.2055200764299727</v>
      </c>
    </row>
    <row r="136" spans="2:9" ht="30" customHeight="1" x14ac:dyDescent="0.25">
      <c r="B136" s="185"/>
      <c r="C136" s="186"/>
      <c r="D136" s="187">
        <v>3299</v>
      </c>
      <c r="E136" s="187" t="s">
        <v>106</v>
      </c>
      <c r="F136" s="59">
        <v>0</v>
      </c>
      <c r="G136" s="60">
        <v>1975</v>
      </c>
      <c r="H136" s="60">
        <v>1975</v>
      </c>
      <c r="I136" s="93">
        <f t="shared" si="14"/>
        <v>100</v>
      </c>
    </row>
    <row r="137" spans="2:9" ht="30" customHeight="1" x14ac:dyDescent="0.25">
      <c r="B137" s="70">
        <v>42</v>
      </c>
      <c r="C137" s="71"/>
      <c r="D137" s="72"/>
      <c r="E137" s="72" t="s">
        <v>72</v>
      </c>
      <c r="F137" s="63">
        <f>F138+F159</f>
        <v>39994.46</v>
      </c>
      <c r="G137" s="64">
        <f>+G138+G159+G157</f>
        <v>17664.939999999999</v>
      </c>
      <c r="H137" s="64">
        <f>+H138+H159+H157</f>
        <v>13194.44</v>
      </c>
      <c r="I137" s="94">
        <f t="shared" si="14"/>
        <v>74.692809599126861</v>
      </c>
    </row>
    <row r="138" spans="2:9" ht="30" customHeight="1" x14ac:dyDescent="0.25">
      <c r="B138" s="70"/>
      <c r="C138" s="71">
        <v>32</v>
      </c>
      <c r="D138" s="72"/>
      <c r="E138" s="72" t="s">
        <v>11</v>
      </c>
      <c r="F138" s="63">
        <f>+F139+F140+F141+F142+F143+F144+F145+F146+F147+F148+F149+F150+F151+F152+F153+F155+F156</f>
        <v>33194.46</v>
      </c>
      <c r="G138" s="64">
        <f>+G139+G140+G141+G142+G143+G144+G145+G146+G147+G148+G149+G150+G151+G152+G153+G154+G155+G156</f>
        <v>7631.47</v>
      </c>
      <c r="H138" s="64">
        <f>+H139+H140+H141+H142+H143+H144+H145+H146+H147+H148+H149+H150+H151+H152+H153+H154+H155+H156</f>
        <v>4345.08</v>
      </c>
      <c r="I138" s="94">
        <f t="shared" si="14"/>
        <v>56.93634384987427</v>
      </c>
    </row>
    <row r="139" spans="2:9" ht="30" customHeight="1" x14ac:dyDescent="0.25">
      <c r="B139" s="65"/>
      <c r="C139" s="66"/>
      <c r="D139" s="67">
        <v>3211</v>
      </c>
      <c r="E139" s="67" t="s">
        <v>36</v>
      </c>
      <c r="F139" s="59">
        <v>1000</v>
      </c>
      <c r="G139" s="60">
        <v>0</v>
      </c>
      <c r="H139" s="60">
        <v>0</v>
      </c>
      <c r="I139" s="93" t="e">
        <f t="shared" si="14"/>
        <v>#DIV/0!</v>
      </c>
    </row>
    <row r="140" spans="2:9" ht="30" customHeight="1" x14ac:dyDescent="0.25">
      <c r="B140" s="65"/>
      <c r="C140" s="66"/>
      <c r="D140" s="67">
        <v>3213</v>
      </c>
      <c r="E140" s="67" t="s">
        <v>85</v>
      </c>
      <c r="F140" s="59">
        <v>1200</v>
      </c>
      <c r="G140" s="60">
        <v>0</v>
      </c>
      <c r="H140" s="60">
        <v>0</v>
      </c>
      <c r="I140" s="93" t="e">
        <f t="shared" si="14"/>
        <v>#DIV/0!</v>
      </c>
    </row>
    <row r="141" spans="2:9" ht="30" customHeight="1" x14ac:dyDescent="0.25">
      <c r="B141" s="65"/>
      <c r="C141" s="66"/>
      <c r="D141" s="67">
        <v>3221</v>
      </c>
      <c r="E141" s="67" t="s">
        <v>137</v>
      </c>
      <c r="F141" s="59">
        <v>800</v>
      </c>
      <c r="G141" s="60">
        <v>100</v>
      </c>
      <c r="H141" s="60">
        <v>0</v>
      </c>
      <c r="I141" s="93">
        <f t="shared" si="14"/>
        <v>0</v>
      </c>
    </row>
    <row r="142" spans="2:9" ht="30" customHeight="1" x14ac:dyDescent="0.25">
      <c r="B142" s="65"/>
      <c r="C142" s="66"/>
      <c r="D142" s="67">
        <v>3222</v>
      </c>
      <c r="E142" s="67" t="s">
        <v>138</v>
      </c>
      <c r="F142" s="59">
        <v>900</v>
      </c>
      <c r="G142" s="60">
        <v>200</v>
      </c>
      <c r="H142" s="60">
        <v>0</v>
      </c>
      <c r="I142" s="93">
        <f t="shared" si="14"/>
        <v>0</v>
      </c>
    </row>
    <row r="143" spans="2:9" ht="30" customHeight="1" x14ac:dyDescent="0.25">
      <c r="B143" s="65"/>
      <c r="C143" s="66"/>
      <c r="D143" s="67">
        <v>3224</v>
      </c>
      <c r="E143" s="67" t="s">
        <v>90</v>
      </c>
      <c r="F143" s="59">
        <v>1100</v>
      </c>
      <c r="G143" s="60">
        <v>300</v>
      </c>
      <c r="H143" s="60">
        <v>354</v>
      </c>
      <c r="I143" s="93">
        <f t="shared" si="14"/>
        <v>118</v>
      </c>
    </row>
    <row r="144" spans="2:9" ht="30" customHeight="1" x14ac:dyDescent="0.25">
      <c r="B144" s="65"/>
      <c r="C144" s="66"/>
      <c r="D144" s="67">
        <v>3225</v>
      </c>
      <c r="E144" s="67" t="s">
        <v>91</v>
      </c>
      <c r="F144" s="59">
        <v>400</v>
      </c>
      <c r="G144" s="60">
        <v>0</v>
      </c>
      <c r="H144" s="60">
        <v>0</v>
      </c>
      <c r="I144" s="93" t="e">
        <f t="shared" si="14"/>
        <v>#DIV/0!</v>
      </c>
    </row>
    <row r="145" spans="2:9" ht="30" customHeight="1" x14ac:dyDescent="0.25">
      <c r="B145" s="65"/>
      <c r="C145" s="66"/>
      <c r="D145" s="67">
        <v>3227</v>
      </c>
      <c r="E145" s="67" t="s">
        <v>92</v>
      </c>
      <c r="F145" s="59">
        <v>500</v>
      </c>
      <c r="G145" s="60">
        <v>0</v>
      </c>
      <c r="H145" s="60">
        <v>0</v>
      </c>
      <c r="I145" s="93" t="e">
        <f t="shared" si="14"/>
        <v>#DIV/0!</v>
      </c>
    </row>
    <row r="146" spans="2:9" ht="30" customHeight="1" x14ac:dyDescent="0.25">
      <c r="B146" s="65"/>
      <c r="C146" s="66"/>
      <c r="D146" s="67">
        <v>3232</v>
      </c>
      <c r="E146" s="67" t="s">
        <v>127</v>
      </c>
      <c r="F146" s="59">
        <v>2000</v>
      </c>
      <c r="G146" s="60">
        <v>300</v>
      </c>
      <c r="H146" s="60">
        <v>1445.06</v>
      </c>
      <c r="I146" s="93">
        <f t="shared" si="14"/>
        <v>481.68666666666667</v>
      </c>
    </row>
    <row r="147" spans="2:9" ht="30" customHeight="1" x14ac:dyDescent="0.25">
      <c r="B147" s="65"/>
      <c r="C147" s="66"/>
      <c r="D147" s="67">
        <v>3234</v>
      </c>
      <c r="E147" s="67" t="s">
        <v>96</v>
      </c>
      <c r="F147" s="59">
        <v>1000</v>
      </c>
      <c r="G147" s="60">
        <v>0</v>
      </c>
      <c r="H147" s="60">
        <v>0</v>
      </c>
      <c r="I147" s="93">
        <v>0</v>
      </c>
    </row>
    <row r="148" spans="2:9" ht="30" customHeight="1" x14ac:dyDescent="0.25">
      <c r="B148" s="65"/>
      <c r="C148" s="66"/>
      <c r="D148" s="67">
        <v>3235</v>
      </c>
      <c r="E148" s="67" t="s">
        <v>97</v>
      </c>
      <c r="F148" s="59">
        <v>2000</v>
      </c>
      <c r="G148" s="60">
        <v>2000</v>
      </c>
      <c r="H148" s="60">
        <v>0</v>
      </c>
      <c r="I148" s="93">
        <f t="shared" si="14"/>
        <v>0</v>
      </c>
    </row>
    <row r="149" spans="2:9" ht="30" customHeight="1" x14ac:dyDescent="0.25">
      <c r="B149" s="65"/>
      <c r="C149" s="66"/>
      <c r="D149" s="67">
        <v>3236</v>
      </c>
      <c r="E149" s="67" t="s">
        <v>98</v>
      </c>
      <c r="F149" s="59">
        <v>100</v>
      </c>
      <c r="G149" s="60">
        <v>0</v>
      </c>
      <c r="H149" s="60">
        <v>0</v>
      </c>
      <c r="I149" s="93" t="e">
        <f t="shared" si="14"/>
        <v>#DIV/0!</v>
      </c>
    </row>
    <row r="150" spans="2:9" ht="30" customHeight="1" x14ac:dyDescent="0.25">
      <c r="B150" s="65"/>
      <c r="C150" s="66"/>
      <c r="D150" s="67">
        <v>3237</v>
      </c>
      <c r="E150" s="67" t="s">
        <v>99</v>
      </c>
      <c r="F150" s="59">
        <v>5000</v>
      </c>
      <c r="G150" s="60">
        <v>1500</v>
      </c>
      <c r="H150" s="60">
        <v>0</v>
      </c>
      <c r="I150" s="93">
        <f t="shared" si="14"/>
        <v>0</v>
      </c>
    </row>
    <row r="151" spans="2:9" ht="30" customHeight="1" x14ac:dyDescent="0.25">
      <c r="B151" s="65"/>
      <c r="C151" s="66"/>
      <c r="D151" s="67">
        <v>3238</v>
      </c>
      <c r="E151" s="67" t="s">
        <v>100</v>
      </c>
      <c r="F151" s="59">
        <v>2000</v>
      </c>
      <c r="G151" s="60">
        <v>0</v>
      </c>
      <c r="H151" s="60">
        <v>0</v>
      </c>
      <c r="I151" s="93" t="e">
        <f t="shared" si="14"/>
        <v>#DIV/0!</v>
      </c>
    </row>
    <row r="152" spans="2:9" ht="30" customHeight="1" x14ac:dyDescent="0.25">
      <c r="B152" s="65"/>
      <c r="C152" s="66"/>
      <c r="D152" s="67">
        <v>3239</v>
      </c>
      <c r="E152" s="67" t="s">
        <v>101</v>
      </c>
      <c r="F152" s="59">
        <v>600</v>
      </c>
      <c r="G152" s="60">
        <v>567.20000000000005</v>
      </c>
      <c r="H152" s="60">
        <v>363.75</v>
      </c>
      <c r="I152" s="93">
        <f t="shared" si="14"/>
        <v>64.130818053596599</v>
      </c>
    </row>
    <row r="153" spans="2:9" ht="30" customHeight="1" x14ac:dyDescent="0.25">
      <c r="B153" s="65"/>
      <c r="C153" s="66"/>
      <c r="D153" s="67">
        <v>3293</v>
      </c>
      <c r="E153" s="67" t="s">
        <v>103</v>
      </c>
      <c r="F153" s="59">
        <v>2000</v>
      </c>
      <c r="G153" s="60">
        <v>460</v>
      </c>
      <c r="H153" s="60">
        <v>0</v>
      </c>
      <c r="I153" s="93">
        <f t="shared" si="14"/>
        <v>0</v>
      </c>
    </row>
    <row r="154" spans="2:9" ht="30" customHeight="1" x14ac:dyDescent="0.25">
      <c r="B154" s="185"/>
      <c r="C154" s="186"/>
      <c r="D154" s="187">
        <v>3295</v>
      </c>
      <c r="E154" s="187" t="s">
        <v>142</v>
      </c>
      <c r="F154" s="59">
        <v>0</v>
      </c>
      <c r="G154" s="60">
        <v>1070.8</v>
      </c>
      <c r="H154" s="60">
        <v>1070.8</v>
      </c>
      <c r="I154" s="93">
        <f t="shared" si="14"/>
        <v>100</v>
      </c>
    </row>
    <row r="155" spans="2:9" ht="30" customHeight="1" x14ac:dyDescent="0.25">
      <c r="B155" s="65"/>
      <c r="C155" s="66"/>
      <c r="D155" s="67">
        <v>3296</v>
      </c>
      <c r="E155" s="67" t="s">
        <v>139</v>
      </c>
      <c r="F155" s="59">
        <v>11000</v>
      </c>
      <c r="G155" s="60">
        <v>833.47</v>
      </c>
      <c r="H155" s="60">
        <v>833.47</v>
      </c>
      <c r="I155" s="93">
        <f t="shared" si="14"/>
        <v>100</v>
      </c>
    </row>
    <row r="156" spans="2:9" ht="30" customHeight="1" x14ac:dyDescent="0.25">
      <c r="B156" s="65"/>
      <c r="C156" s="66"/>
      <c r="D156" s="67">
        <v>3299</v>
      </c>
      <c r="E156" s="67" t="s">
        <v>106</v>
      </c>
      <c r="F156" s="59">
        <v>1594.46</v>
      </c>
      <c r="G156" s="60">
        <v>300</v>
      </c>
      <c r="H156" s="60">
        <v>278</v>
      </c>
      <c r="I156" s="93">
        <f t="shared" si="14"/>
        <v>92.666666666666657</v>
      </c>
    </row>
    <row r="157" spans="2:9" ht="30" customHeight="1" x14ac:dyDescent="0.25">
      <c r="B157" s="185"/>
      <c r="C157" s="183">
        <v>34</v>
      </c>
      <c r="D157" s="187"/>
      <c r="E157" s="184" t="s">
        <v>107</v>
      </c>
      <c r="F157" s="59">
        <v>0</v>
      </c>
      <c r="G157" s="64">
        <f>SUM(G158)</f>
        <v>2113.61</v>
      </c>
      <c r="H157" s="64">
        <f>SUM(H158)</f>
        <v>2113.61</v>
      </c>
      <c r="I157" s="93">
        <f t="shared" si="14"/>
        <v>100</v>
      </c>
    </row>
    <row r="158" spans="2:9" ht="30" customHeight="1" x14ac:dyDescent="0.25">
      <c r="B158" s="185"/>
      <c r="C158" s="186"/>
      <c r="D158" s="187">
        <v>3423</v>
      </c>
      <c r="E158" s="187" t="s">
        <v>108</v>
      </c>
      <c r="F158" s="59">
        <v>0</v>
      </c>
      <c r="G158" s="60">
        <v>2113.61</v>
      </c>
      <c r="H158" s="60">
        <v>2113.61</v>
      </c>
      <c r="I158" s="93">
        <f t="shared" si="14"/>
        <v>100</v>
      </c>
    </row>
    <row r="159" spans="2:9" ht="30" customHeight="1" x14ac:dyDescent="0.25">
      <c r="B159" s="77"/>
      <c r="C159" s="78">
        <v>42</v>
      </c>
      <c r="D159" s="79"/>
      <c r="E159" s="79" t="s">
        <v>122</v>
      </c>
      <c r="F159" s="63">
        <f>+F160+F161+F162+F163+F164</f>
        <v>6800</v>
      </c>
      <c r="G159" s="64">
        <f>+G160+G161+G162+G163+G164</f>
        <v>7919.86</v>
      </c>
      <c r="H159" s="64">
        <f>+H160+H161+H162+H163+H164</f>
        <v>6735.75</v>
      </c>
      <c r="I159" s="93">
        <f t="shared" si="14"/>
        <v>85.048851873644239</v>
      </c>
    </row>
    <row r="160" spans="2:9" ht="30" customHeight="1" x14ac:dyDescent="0.25">
      <c r="B160" s="80"/>
      <c r="C160" s="81"/>
      <c r="D160" s="82">
        <v>4221</v>
      </c>
      <c r="E160" s="82" t="s">
        <v>143</v>
      </c>
      <c r="F160" s="59">
        <v>1000</v>
      </c>
      <c r="G160" s="60">
        <v>4719.8599999999997</v>
      </c>
      <c r="H160" s="60">
        <v>5735.75</v>
      </c>
      <c r="I160" s="93">
        <f t="shared" si="14"/>
        <v>121.52373163610785</v>
      </c>
    </row>
    <row r="161" spans="2:9" ht="30" customHeight="1" x14ac:dyDescent="0.25">
      <c r="B161" s="80"/>
      <c r="C161" s="81"/>
      <c r="D161" s="82">
        <v>4221</v>
      </c>
      <c r="E161" s="82" t="s">
        <v>128</v>
      </c>
      <c r="F161" s="59">
        <v>2000</v>
      </c>
      <c r="G161" s="60">
        <v>1000</v>
      </c>
      <c r="H161" s="60">
        <v>0</v>
      </c>
      <c r="I161" s="93">
        <f t="shared" si="14"/>
        <v>0</v>
      </c>
    </row>
    <row r="162" spans="2:9" ht="30" customHeight="1" x14ac:dyDescent="0.25">
      <c r="B162" s="80"/>
      <c r="C162" s="81"/>
      <c r="D162" s="82">
        <v>4223</v>
      </c>
      <c r="E162" s="82" t="s">
        <v>140</v>
      </c>
      <c r="F162" s="59">
        <v>1800</v>
      </c>
      <c r="G162" s="60">
        <v>1000</v>
      </c>
      <c r="H162" s="60">
        <v>1000</v>
      </c>
      <c r="I162" s="93">
        <f t="shared" si="14"/>
        <v>100</v>
      </c>
    </row>
    <row r="163" spans="2:9" ht="30" customHeight="1" x14ac:dyDescent="0.25">
      <c r="B163" s="80"/>
      <c r="C163" s="81"/>
      <c r="D163" s="82">
        <v>4227</v>
      </c>
      <c r="E163" s="82" t="s">
        <v>123</v>
      </c>
      <c r="F163" s="59">
        <v>2000</v>
      </c>
      <c r="G163" s="60">
        <v>1000</v>
      </c>
      <c r="H163" s="60">
        <v>0</v>
      </c>
      <c r="I163" s="93">
        <f t="shared" si="14"/>
        <v>0</v>
      </c>
    </row>
    <row r="164" spans="2:9" ht="30" customHeight="1" x14ac:dyDescent="0.25">
      <c r="B164" s="80"/>
      <c r="C164" s="81"/>
      <c r="D164" s="82">
        <v>4241</v>
      </c>
      <c r="E164" s="82" t="s">
        <v>141</v>
      </c>
      <c r="F164" s="59">
        <v>0</v>
      </c>
      <c r="G164" s="60">
        <v>200</v>
      </c>
      <c r="H164" s="60">
        <v>0</v>
      </c>
      <c r="I164" s="93">
        <f t="shared" si="14"/>
        <v>0</v>
      </c>
    </row>
    <row r="165" spans="2:9" ht="30.75" customHeight="1" x14ac:dyDescent="0.25">
      <c r="B165" s="70">
        <v>51</v>
      </c>
      <c r="C165" s="71"/>
      <c r="D165" s="72"/>
      <c r="E165" s="72" t="s">
        <v>74</v>
      </c>
      <c r="F165" s="63">
        <f>+F166+F170</f>
        <v>23908.42</v>
      </c>
      <c r="G165" s="64">
        <f>+G166+G170</f>
        <v>2858.23</v>
      </c>
      <c r="H165" s="64">
        <f>+H166+H170</f>
        <v>540</v>
      </c>
      <c r="I165" s="94">
        <f t="shared" si="14"/>
        <v>18.892811285305942</v>
      </c>
    </row>
    <row r="166" spans="2:9" ht="30" customHeight="1" x14ac:dyDescent="0.25">
      <c r="B166" s="70"/>
      <c r="C166" s="71">
        <v>31</v>
      </c>
      <c r="D166" s="72"/>
      <c r="E166" s="72" t="s">
        <v>5</v>
      </c>
      <c r="F166" s="63">
        <f>+F167+F168+F169</f>
        <v>19908.419999999998</v>
      </c>
      <c r="G166" s="64">
        <f>+G167+G168+G169</f>
        <v>2327.23</v>
      </c>
      <c r="H166" s="64">
        <f>+H167+H168+H169</f>
        <v>0</v>
      </c>
      <c r="I166" s="94">
        <f t="shared" si="14"/>
        <v>0</v>
      </c>
    </row>
    <row r="167" spans="2:9" ht="30" customHeight="1" x14ac:dyDescent="0.25">
      <c r="B167" s="70"/>
      <c r="C167" s="71"/>
      <c r="D167" s="67">
        <v>31113</v>
      </c>
      <c r="E167" s="67" t="s">
        <v>135</v>
      </c>
      <c r="F167" s="59">
        <v>13272.28</v>
      </c>
      <c r="G167" s="60">
        <v>0</v>
      </c>
      <c r="H167" s="60">
        <v>0</v>
      </c>
      <c r="I167" s="93" t="e">
        <f t="shared" si="14"/>
        <v>#DIV/0!</v>
      </c>
    </row>
    <row r="168" spans="2:9" ht="30" customHeight="1" x14ac:dyDescent="0.25">
      <c r="B168" s="65"/>
      <c r="C168" s="66"/>
      <c r="D168" s="67">
        <v>3121</v>
      </c>
      <c r="E168" s="67" t="s">
        <v>116</v>
      </c>
      <c r="F168" s="59">
        <v>1327.23</v>
      </c>
      <c r="G168" s="60">
        <v>1327.23</v>
      </c>
      <c r="H168" s="60">
        <v>0</v>
      </c>
      <c r="I168" s="93">
        <f t="shared" ref="I168:I185" si="15">(H168/G168)*100</f>
        <v>0</v>
      </c>
    </row>
    <row r="169" spans="2:9" ht="30" customHeight="1" x14ac:dyDescent="0.25">
      <c r="B169" s="65"/>
      <c r="C169" s="66"/>
      <c r="D169" s="67">
        <v>3296</v>
      </c>
      <c r="E169" s="67" t="s">
        <v>139</v>
      </c>
      <c r="F169" s="59">
        <v>5308.91</v>
      </c>
      <c r="G169" s="60">
        <v>1000</v>
      </c>
      <c r="H169" s="60">
        <v>0</v>
      </c>
      <c r="I169" s="93">
        <f t="shared" si="15"/>
        <v>0</v>
      </c>
    </row>
    <row r="170" spans="2:9" ht="30" customHeight="1" x14ac:dyDescent="0.25">
      <c r="B170" s="80"/>
      <c r="C170" s="78">
        <v>42</v>
      </c>
      <c r="D170" s="79"/>
      <c r="E170" s="79" t="s">
        <v>122</v>
      </c>
      <c r="F170" s="63">
        <f>+F171</f>
        <v>4000</v>
      </c>
      <c r="G170" s="64">
        <f>+G171</f>
        <v>531</v>
      </c>
      <c r="H170" s="64">
        <f>+H171</f>
        <v>540</v>
      </c>
      <c r="I170" s="94">
        <f t="shared" si="15"/>
        <v>101.69491525423729</v>
      </c>
    </row>
    <row r="171" spans="2:9" ht="30" customHeight="1" x14ac:dyDescent="0.25">
      <c r="B171" s="80"/>
      <c r="C171" s="81"/>
      <c r="D171" s="82">
        <v>4241</v>
      </c>
      <c r="E171" s="82" t="s">
        <v>141</v>
      </c>
      <c r="F171" s="59">
        <v>4000</v>
      </c>
      <c r="G171" s="60">
        <v>531</v>
      </c>
      <c r="H171" s="60">
        <v>540</v>
      </c>
      <c r="I171" s="93">
        <f t="shared" si="15"/>
        <v>101.69491525423729</v>
      </c>
    </row>
    <row r="172" spans="2:9" ht="30.75" customHeight="1" x14ac:dyDescent="0.25">
      <c r="B172" s="70">
        <v>53</v>
      </c>
      <c r="C172" s="71"/>
      <c r="D172" s="72"/>
      <c r="E172" s="72" t="s">
        <v>75</v>
      </c>
      <c r="F172" s="63">
        <f>+F176</f>
        <v>2500</v>
      </c>
      <c r="G172" s="64">
        <f>SUM(G173,G176,G180)</f>
        <v>11604.869999999999</v>
      </c>
      <c r="H172" s="64">
        <f>SUM(H173,H176,H180)</f>
        <v>9394.869999999999</v>
      </c>
      <c r="I172" s="94">
        <f t="shared" si="15"/>
        <v>80.956270944870553</v>
      </c>
    </row>
    <row r="173" spans="2:9" ht="30.75" customHeight="1" x14ac:dyDescent="0.25">
      <c r="B173" s="182"/>
      <c r="C173" s="183">
        <v>31</v>
      </c>
      <c r="D173" s="184"/>
      <c r="E173" s="184" t="s">
        <v>5</v>
      </c>
      <c r="F173" s="63">
        <v>0</v>
      </c>
      <c r="G173" s="64">
        <f>SUM(G174:G175)</f>
        <v>4642.87</v>
      </c>
      <c r="H173" s="64">
        <f>SUM(H174:H175)</f>
        <v>4642.87</v>
      </c>
      <c r="I173" s="94">
        <f t="shared" si="15"/>
        <v>100</v>
      </c>
    </row>
    <row r="174" spans="2:9" ht="30.75" customHeight="1" x14ac:dyDescent="0.25">
      <c r="B174" s="182"/>
      <c r="C174" s="183"/>
      <c r="D174" s="187">
        <v>3111</v>
      </c>
      <c r="E174" s="187" t="s">
        <v>34</v>
      </c>
      <c r="F174" s="59">
        <v>0</v>
      </c>
      <c r="G174" s="60">
        <v>3985.29</v>
      </c>
      <c r="H174" s="60">
        <v>3985.29</v>
      </c>
      <c r="I174" s="94">
        <f t="shared" si="15"/>
        <v>100</v>
      </c>
    </row>
    <row r="175" spans="2:9" ht="30.75" customHeight="1" x14ac:dyDescent="0.25">
      <c r="B175" s="182"/>
      <c r="C175" s="183"/>
      <c r="D175" s="187">
        <v>3132</v>
      </c>
      <c r="E175" s="187" t="s">
        <v>117</v>
      </c>
      <c r="F175" s="59">
        <v>0</v>
      </c>
      <c r="G175" s="60">
        <v>657.58</v>
      </c>
      <c r="H175" s="60">
        <v>657.58</v>
      </c>
      <c r="I175" s="94">
        <f t="shared" si="15"/>
        <v>100</v>
      </c>
    </row>
    <row r="176" spans="2:9" ht="30" customHeight="1" x14ac:dyDescent="0.25">
      <c r="B176" s="70"/>
      <c r="C176" s="71">
        <v>32</v>
      </c>
      <c r="D176" s="72"/>
      <c r="E176" s="72" t="s">
        <v>11</v>
      </c>
      <c r="F176" s="63">
        <f>+F178+F179</f>
        <v>2500</v>
      </c>
      <c r="G176" s="64">
        <f>G177+G178+G179</f>
        <v>4962</v>
      </c>
      <c r="H176" s="64">
        <f>H177+H178+H179</f>
        <v>2752</v>
      </c>
      <c r="I176" s="94">
        <f t="shared" si="15"/>
        <v>55.461507456670702</v>
      </c>
    </row>
    <row r="177" spans="2:9" ht="30" customHeight="1" x14ac:dyDescent="0.25">
      <c r="B177" s="182"/>
      <c r="C177" s="183"/>
      <c r="D177" s="187">
        <v>3225</v>
      </c>
      <c r="E177" s="187" t="s">
        <v>91</v>
      </c>
      <c r="F177" s="63">
        <v>0</v>
      </c>
      <c r="G177" s="60">
        <v>450</v>
      </c>
      <c r="H177" s="60">
        <v>450</v>
      </c>
      <c r="I177" s="94">
        <f t="shared" si="15"/>
        <v>100</v>
      </c>
    </row>
    <row r="178" spans="2:9" ht="30" customHeight="1" x14ac:dyDescent="0.25">
      <c r="B178" s="65"/>
      <c r="C178" s="66"/>
      <c r="D178" s="67">
        <v>3237</v>
      </c>
      <c r="E178" s="67" t="s">
        <v>99</v>
      </c>
      <c r="F178" s="59">
        <v>2500</v>
      </c>
      <c r="G178" s="60">
        <v>2500</v>
      </c>
      <c r="H178" s="60">
        <v>290</v>
      </c>
      <c r="I178" s="93">
        <f t="shared" si="15"/>
        <v>11.600000000000001</v>
      </c>
    </row>
    <row r="179" spans="2:9" ht="30" customHeight="1" x14ac:dyDescent="0.25">
      <c r="B179" s="65"/>
      <c r="C179" s="66"/>
      <c r="D179" s="67">
        <v>3299</v>
      </c>
      <c r="E179" s="67" t="s">
        <v>106</v>
      </c>
      <c r="F179" s="59">
        <v>0</v>
      </c>
      <c r="G179" s="60">
        <v>2012</v>
      </c>
      <c r="H179" s="60">
        <v>2012</v>
      </c>
      <c r="I179" s="93">
        <f t="shared" si="15"/>
        <v>100</v>
      </c>
    </row>
    <row r="180" spans="2:9" ht="30" customHeight="1" x14ac:dyDescent="0.25">
      <c r="B180" s="185"/>
      <c r="C180" s="183">
        <v>37</v>
      </c>
      <c r="D180" s="187"/>
      <c r="E180" s="184" t="s">
        <v>146</v>
      </c>
      <c r="F180" s="59">
        <v>0</v>
      </c>
      <c r="G180" s="64">
        <f>SUM(G181)</f>
        <v>2000</v>
      </c>
      <c r="H180" s="64">
        <f>SUM(H181)</f>
        <v>2000</v>
      </c>
      <c r="I180" s="93">
        <f t="shared" si="15"/>
        <v>100</v>
      </c>
    </row>
    <row r="181" spans="2:9" ht="30" customHeight="1" x14ac:dyDescent="0.25">
      <c r="B181" s="185"/>
      <c r="C181" s="186"/>
      <c r="D181" s="187">
        <v>3721</v>
      </c>
      <c r="E181" s="187" t="s">
        <v>147</v>
      </c>
      <c r="F181" s="59">
        <v>0</v>
      </c>
      <c r="G181" s="60">
        <v>2000</v>
      </c>
      <c r="H181" s="60">
        <v>2000</v>
      </c>
      <c r="I181" s="93">
        <f t="shared" si="15"/>
        <v>100</v>
      </c>
    </row>
    <row r="182" spans="2:9" ht="30.75" customHeight="1" x14ac:dyDescent="0.25">
      <c r="B182" s="70">
        <v>61</v>
      </c>
      <c r="C182" s="71"/>
      <c r="D182" s="72"/>
      <c r="E182" s="72" t="s">
        <v>77</v>
      </c>
      <c r="F182" s="63">
        <f>+F183</f>
        <v>3300</v>
      </c>
      <c r="G182" s="64">
        <f>+G183</f>
        <v>3300</v>
      </c>
      <c r="H182" s="64">
        <f>+H183</f>
        <v>1930</v>
      </c>
      <c r="I182" s="94">
        <f t="shared" si="15"/>
        <v>58.484848484848484</v>
      </c>
    </row>
    <row r="183" spans="2:9" ht="30" customHeight="1" x14ac:dyDescent="0.25">
      <c r="B183" s="70"/>
      <c r="C183" s="71">
        <v>32</v>
      </c>
      <c r="D183" s="72"/>
      <c r="E183" s="72" t="s">
        <v>11</v>
      </c>
      <c r="F183" s="63">
        <f>+F184+F185</f>
        <v>3300</v>
      </c>
      <c r="G183" s="64">
        <f>+G184+G185</f>
        <v>3300</v>
      </c>
      <c r="H183" s="64">
        <f>+H184+H185</f>
        <v>1930</v>
      </c>
      <c r="I183" s="94">
        <f t="shared" si="15"/>
        <v>58.484848484848484</v>
      </c>
    </row>
    <row r="184" spans="2:9" ht="30" customHeight="1" x14ac:dyDescent="0.25">
      <c r="B184" s="65"/>
      <c r="C184" s="66"/>
      <c r="D184" s="67">
        <v>3237</v>
      </c>
      <c r="E184" s="67" t="s">
        <v>99</v>
      </c>
      <c r="F184" s="59">
        <v>800</v>
      </c>
      <c r="G184" s="60">
        <v>800</v>
      </c>
      <c r="H184" s="60">
        <v>0</v>
      </c>
      <c r="I184" s="93">
        <f t="shared" si="15"/>
        <v>0</v>
      </c>
    </row>
    <row r="185" spans="2:9" ht="30" customHeight="1" x14ac:dyDescent="0.25">
      <c r="B185" s="65"/>
      <c r="C185" s="66"/>
      <c r="D185" s="67">
        <v>3299</v>
      </c>
      <c r="E185" s="67" t="s">
        <v>106</v>
      </c>
      <c r="F185" s="59">
        <v>2500</v>
      </c>
      <c r="G185" s="60">
        <v>2500</v>
      </c>
      <c r="H185" s="60">
        <v>1930</v>
      </c>
      <c r="I185" s="93">
        <f t="shared" si="15"/>
        <v>77.2</v>
      </c>
    </row>
    <row r="186" spans="2:9" ht="30" customHeight="1" x14ac:dyDescent="0.25">
      <c r="B186" s="229" t="s">
        <v>144</v>
      </c>
      <c r="C186" s="230"/>
      <c r="D186" s="231"/>
      <c r="E186" s="84" t="s">
        <v>145</v>
      </c>
      <c r="F186" s="85">
        <f>+F187</f>
        <v>0</v>
      </c>
      <c r="G186" s="85">
        <f t="shared" ref="G186:H188" si="16">+G187</f>
        <v>0</v>
      </c>
      <c r="H186" s="85">
        <f t="shared" si="16"/>
        <v>0</v>
      </c>
      <c r="I186" s="86" t="e">
        <f>(H186/G186)*100</f>
        <v>#DIV/0!</v>
      </c>
    </row>
    <row r="187" spans="2:9" ht="30.75" customHeight="1" x14ac:dyDescent="0.25">
      <c r="B187" s="77">
        <v>11</v>
      </c>
      <c r="C187" s="78"/>
      <c r="D187" s="79"/>
      <c r="E187" s="79" t="s">
        <v>68</v>
      </c>
      <c r="F187" s="63">
        <f>+F188</f>
        <v>0</v>
      </c>
      <c r="G187" s="63">
        <f t="shared" ref="G187" si="17">+G188</f>
        <v>0</v>
      </c>
      <c r="H187" s="63">
        <f t="shared" si="16"/>
        <v>0</v>
      </c>
      <c r="I187" s="94" t="e">
        <f t="shared" ref="I187:I189" si="18">(H187/G187)*100</f>
        <v>#DIV/0!</v>
      </c>
    </row>
    <row r="188" spans="2:9" ht="30" customHeight="1" x14ac:dyDescent="0.25">
      <c r="B188" s="77"/>
      <c r="C188" s="78">
        <v>37</v>
      </c>
      <c r="D188" s="79"/>
      <c r="E188" s="79" t="s">
        <v>146</v>
      </c>
      <c r="F188" s="63">
        <f>+F189</f>
        <v>0</v>
      </c>
      <c r="G188" s="63">
        <f t="shared" ref="G188" si="19">+G189</f>
        <v>0</v>
      </c>
      <c r="H188" s="63">
        <f t="shared" si="16"/>
        <v>0</v>
      </c>
      <c r="I188" s="94" t="e">
        <f t="shared" si="18"/>
        <v>#DIV/0!</v>
      </c>
    </row>
    <row r="189" spans="2:9" ht="30" customHeight="1" x14ac:dyDescent="0.25">
      <c r="B189" s="80"/>
      <c r="C189" s="81"/>
      <c r="D189" s="82">
        <v>3721</v>
      </c>
      <c r="E189" s="82" t="s">
        <v>147</v>
      </c>
      <c r="F189" s="59">
        <v>0</v>
      </c>
      <c r="G189" s="60">
        <v>0</v>
      </c>
      <c r="H189" s="60">
        <v>0</v>
      </c>
      <c r="I189" s="93" t="e">
        <f t="shared" si="18"/>
        <v>#DIV/0!</v>
      </c>
    </row>
    <row r="190" spans="2:9" ht="30" customHeight="1" x14ac:dyDescent="0.25">
      <c r="B190" s="229" t="s">
        <v>148</v>
      </c>
      <c r="C190" s="230"/>
      <c r="D190" s="231"/>
      <c r="E190" s="84" t="s">
        <v>149</v>
      </c>
      <c r="F190" s="85">
        <f>+F191</f>
        <v>0</v>
      </c>
      <c r="G190" s="85">
        <f t="shared" ref="G190:H192" si="20">+G191</f>
        <v>730.02</v>
      </c>
      <c r="H190" s="85">
        <f t="shared" si="20"/>
        <v>729.96</v>
      </c>
      <c r="I190" s="86">
        <f>(H190/G190)*100</f>
        <v>99.991781047094605</v>
      </c>
    </row>
    <row r="191" spans="2:9" ht="30.75" customHeight="1" x14ac:dyDescent="0.25">
      <c r="B191" s="77">
        <v>11</v>
      </c>
      <c r="C191" s="78"/>
      <c r="D191" s="79"/>
      <c r="E191" s="79" t="s">
        <v>68</v>
      </c>
      <c r="F191" s="63">
        <f>+F192</f>
        <v>0</v>
      </c>
      <c r="G191" s="63">
        <f t="shared" si="20"/>
        <v>730.02</v>
      </c>
      <c r="H191" s="63">
        <f t="shared" si="20"/>
        <v>729.96</v>
      </c>
      <c r="I191" s="94">
        <f t="shared" ref="I191:I193" si="21">(H191/G191)*100</f>
        <v>99.991781047094605</v>
      </c>
    </row>
    <row r="192" spans="2:9" ht="30" customHeight="1" x14ac:dyDescent="0.25">
      <c r="B192" s="77"/>
      <c r="C192" s="78">
        <v>32</v>
      </c>
      <c r="D192" s="79"/>
      <c r="E192" s="79" t="s">
        <v>11</v>
      </c>
      <c r="F192" s="63">
        <f>+F193</f>
        <v>0</v>
      </c>
      <c r="G192" s="63">
        <f t="shared" si="20"/>
        <v>730.02</v>
      </c>
      <c r="H192" s="63">
        <f t="shared" si="20"/>
        <v>729.96</v>
      </c>
      <c r="I192" s="94">
        <f t="shared" si="21"/>
        <v>99.991781047094605</v>
      </c>
    </row>
    <row r="193" spans="2:9" ht="30" customHeight="1" x14ac:dyDescent="0.25">
      <c r="B193" s="80"/>
      <c r="C193" s="81"/>
      <c r="D193" s="82">
        <v>3237</v>
      </c>
      <c r="E193" s="82" t="s">
        <v>99</v>
      </c>
      <c r="F193" s="59">
        <v>0</v>
      </c>
      <c r="G193" s="60">
        <v>730.02</v>
      </c>
      <c r="H193" s="60">
        <v>729.96</v>
      </c>
      <c r="I193" s="93">
        <f t="shared" si="21"/>
        <v>99.991781047094605</v>
      </c>
    </row>
    <row r="194" spans="2:9" ht="30" customHeight="1" x14ac:dyDescent="0.25">
      <c r="B194" s="229" t="s">
        <v>150</v>
      </c>
      <c r="C194" s="230"/>
      <c r="D194" s="231"/>
      <c r="E194" s="84" t="s">
        <v>151</v>
      </c>
      <c r="F194" s="85">
        <f>+F195</f>
        <v>0</v>
      </c>
      <c r="G194" s="85">
        <f t="shared" ref="G194:H196" si="22">+G195</f>
        <v>1660</v>
      </c>
      <c r="H194" s="85">
        <f t="shared" si="22"/>
        <v>1660</v>
      </c>
      <c r="I194" s="86">
        <f>(H194/G194)*100</f>
        <v>100</v>
      </c>
    </row>
    <row r="195" spans="2:9" ht="30.75" customHeight="1" x14ac:dyDescent="0.25">
      <c r="B195" s="77">
        <v>11</v>
      </c>
      <c r="C195" s="78"/>
      <c r="D195" s="79"/>
      <c r="E195" s="79" t="s">
        <v>68</v>
      </c>
      <c r="F195" s="63">
        <f>+F196</f>
        <v>0</v>
      </c>
      <c r="G195" s="63">
        <f t="shared" si="22"/>
        <v>1660</v>
      </c>
      <c r="H195" s="63">
        <f t="shared" si="22"/>
        <v>1660</v>
      </c>
      <c r="I195" s="94">
        <f t="shared" ref="I195:I197" si="23">(H195/G195)*100</f>
        <v>100</v>
      </c>
    </row>
    <row r="196" spans="2:9" ht="30" customHeight="1" x14ac:dyDescent="0.25">
      <c r="B196" s="77"/>
      <c r="C196" s="78">
        <v>32</v>
      </c>
      <c r="D196" s="79"/>
      <c r="E196" s="79" t="s">
        <v>11</v>
      </c>
      <c r="F196" s="63">
        <f>+F197</f>
        <v>0</v>
      </c>
      <c r="G196" s="63">
        <f t="shared" si="22"/>
        <v>1660</v>
      </c>
      <c r="H196" s="63">
        <f t="shared" si="22"/>
        <v>1660</v>
      </c>
      <c r="I196" s="94">
        <f t="shared" si="23"/>
        <v>100</v>
      </c>
    </row>
    <row r="197" spans="2:9" ht="30" customHeight="1" x14ac:dyDescent="0.25">
      <c r="B197" s="80"/>
      <c r="C197" s="81"/>
      <c r="D197" s="82">
        <v>3237</v>
      </c>
      <c r="E197" s="82" t="s">
        <v>99</v>
      </c>
      <c r="F197" s="59">
        <v>0</v>
      </c>
      <c r="G197" s="60">
        <v>1660</v>
      </c>
      <c r="H197" s="60">
        <v>1660</v>
      </c>
      <c r="I197" s="93">
        <f t="shared" si="23"/>
        <v>100</v>
      </c>
    </row>
    <row r="198" spans="2:9" ht="30" customHeight="1" x14ac:dyDescent="0.25">
      <c r="B198" s="229" t="s">
        <v>152</v>
      </c>
      <c r="C198" s="230"/>
      <c r="D198" s="231"/>
      <c r="E198" s="84" t="s">
        <v>153</v>
      </c>
      <c r="F198" s="85">
        <f>+F199</f>
        <v>548.58000000000004</v>
      </c>
      <c r="G198" s="85">
        <f t="shared" ref="G198:H200" si="24">+G199</f>
        <v>544.5</v>
      </c>
      <c r="H198" s="85">
        <f t="shared" si="24"/>
        <v>544.24</v>
      </c>
      <c r="I198" s="86">
        <f>(H198/G198)*100</f>
        <v>99.952249770431592</v>
      </c>
    </row>
    <row r="199" spans="2:9" ht="30" customHeight="1" x14ac:dyDescent="0.25">
      <c r="B199" s="77">
        <v>51</v>
      </c>
      <c r="C199" s="78"/>
      <c r="D199" s="79"/>
      <c r="E199" s="79" t="s">
        <v>74</v>
      </c>
      <c r="F199" s="63">
        <f>+F200</f>
        <v>548.58000000000004</v>
      </c>
      <c r="G199" s="63">
        <f t="shared" ref="G199" si="25">+G200</f>
        <v>544.5</v>
      </c>
      <c r="H199" s="63">
        <f t="shared" si="24"/>
        <v>544.24</v>
      </c>
      <c r="I199" s="94">
        <f t="shared" ref="I199:I214" si="26">(H199/G199)*100</f>
        <v>99.952249770431592</v>
      </c>
    </row>
    <row r="200" spans="2:9" ht="30" customHeight="1" x14ac:dyDescent="0.25">
      <c r="B200" s="80"/>
      <c r="C200" s="113">
        <v>38</v>
      </c>
      <c r="D200" s="121"/>
      <c r="E200" s="121" t="s">
        <v>214</v>
      </c>
      <c r="F200" s="122">
        <f>+F201</f>
        <v>548.58000000000004</v>
      </c>
      <c r="G200" s="122">
        <f t="shared" ref="G200" si="27">+G201</f>
        <v>544.5</v>
      </c>
      <c r="H200" s="122">
        <f t="shared" si="24"/>
        <v>544.24</v>
      </c>
      <c r="I200" s="123">
        <f t="shared" si="26"/>
        <v>99.952249770431592</v>
      </c>
    </row>
    <row r="201" spans="2:9" ht="30" customHeight="1" x14ac:dyDescent="0.25">
      <c r="B201" s="80"/>
      <c r="C201" s="81"/>
      <c r="D201" s="82">
        <v>3812</v>
      </c>
      <c r="E201" s="82" t="s">
        <v>215</v>
      </c>
      <c r="F201" s="59">
        <v>548.58000000000004</v>
      </c>
      <c r="G201" s="60">
        <v>544.5</v>
      </c>
      <c r="H201" s="60">
        <v>544.24</v>
      </c>
      <c r="I201" s="93">
        <f t="shared" si="26"/>
        <v>99.952249770431592</v>
      </c>
    </row>
    <row r="202" spans="2:9" ht="30" customHeight="1" x14ac:dyDescent="0.25">
      <c r="B202" s="229" t="s">
        <v>247</v>
      </c>
      <c r="C202" s="230"/>
      <c r="D202" s="231"/>
      <c r="E202" s="181" t="s">
        <v>248</v>
      </c>
      <c r="F202" s="59">
        <f>SUM(F203)</f>
        <v>0</v>
      </c>
      <c r="G202" s="63">
        <f t="shared" ref="G202:H204" si="28">SUM(G203)</f>
        <v>2000</v>
      </c>
      <c r="H202" s="63">
        <f t="shared" si="28"/>
        <v>701.34</v>
      </c>
      <c r="I202" s="93">
        <f t="shared" si="26"/>
        <v>35.067000000000007</v>
      </c>
    </row>
    <row r="203" spans="2:9" ht="30" customHeight="1" x14ac:dyDescent="0.25">
      <c r="B203" s="182">
        <v>61</v>
      </c>
      <c r="C203" s="186"/>
      <c r="D203" s="187"/>
      <c r="E203" s="184" t="s">
        <v>249</v>
      </c>
      <c r="F203" s="59">
        <f>SUM(F204)</f>
        <v>0</v>
      </c>
      <c r="G203" s="59">
        <f t="shared" si="28"/>
        <v>2000</v>
      </c>
      <c r="H203" s="59">
        <f t="shared" si="28"/>
        <v>701.34</v>
      </c>
      <c r="I203" s="93">
        <f t="shared" si="26"/>
        <v>35.067000000000007</v>
      </c>
    </row>
    <row r="204" spans="2:9" ht="30" customHeight="1" x14ac:dyDescent="0.25">
      <c r="B204" s="185"/>
      <c r="C204" s="183">
        <v>32</v>
      </c>
      <c r="D204" s="187"/>
      <c r="E204" s="184" t="s">
        <v>11</v>
      </c>
      <c r="F204" s="59">
        <f>SUM(F205)</f>
        <v>0</v>
      </c>
      <c r="G204" s="59">
        <f t="shared" si="28"/>
        <v>2000</v>
      </c>
      <c r="H204" s="59">
        <f t="shared" si="28"/>
        <v>701.34</v>
      </c>
      <c r="I204" s="93">
        <f t="shared" si="26"/>
        <v>35.067000000000007</v>
      </c>
    </row>
    <row r="205" spans="2:9" ht="30" customHeight="1" x14ac:dyDescent="0.25">
      <c r="B205" s="185"/>
      <c r="C205" s="186"/>
      <c r="D205" s="187">
        <v>3211</v>
      </c>
      <c r="E205" s="187" t="s">
        <v>36</v>
      </c>
      <c r="F205" s="59">
        <v>0</v>
      </c>
      <c r="G205" s="59">
        <v>2000</v>
      </c>
      <c r="H205" s="59">
        <v>701.34</v>
      </c>
      <c r="I205" s="93">
        <f t="shared" si="26"/>
        <v>35.067000000000007</v>
      </c>
    </row>
    <row r="206" spans="2:9" ht="30" customHeight="1" x14ac:dyDescent="0.25">
      <c r="B206" s="88" t="s">
        <v>154</v>
      </c>
      <c r="C206" s="89"/>
      <c r="D206" s="90"/>
      <c r="E206" s="90" t="s">
        <v>155</v>
      </c>
      <c r="F206" s="91">
        <f>+F207</f>
        <v>0</v>
      </c>
      <c r="G206" s="91">
        <f>+G207</f>
        <v>16433.400000000001</v>
      </c>
      <c r="H206" s="91">
        <f>+H207</f>
        <v>12438.63</v>
      </c>
      <c r="I206" s="92">
        <f t="shared" si="26"/>
        <v>75.691153382744886</v>
      </c>
    </row>
    <row r="207" spans="2:9" ht="30" customHeight="1" x14ac:dyDescent="0.25">
      <c r="B207" s="229" t="s">
        <v>156</v>
      </c>
      <c r="C207" s="230"/>
      <c r="D207" s="231"/>
      <c r="E207" s="84" t="s">
        <v>157</v>
      </c>
      <c r="F207" s="85">
        <f>+F208</f>
        <v>0</v>
      </c>
      <c r="G207" s="85">
        <f t="shared" ref="G207:H208" si="29">+G208</f>
        <v>16433.400000000001</v>
      </c>
      <c r="H207" s="85">
        <f t="shared" si="29"/>
        <v>12438.63</v>
      </c>
      <c r="I207" s="86">
        <f t="shared" ref="I207:I208" si="30">(H207/G207)*100</f>
        <v>75.691153382744886</v>
      </c>
    </row>
    <row r="208" spans="2:9" ht="30" customHeight="1" x14ac:dyDescent="0.25">
      <c r="B208" s="77">
        <v>11</v>
      </c>
      <c r="C208" s="78"/>
      <c r="D208" s="79"/>
      <c r="E208" s="79" t="s">
        <v>68</v>
      </c>
      <c r="F208" s="63">
        <f>+F209</f>
        <v>0</v>
      </c>
      <c r="G208" s="63">
        <f t="shared" si="29"/>
        <v>16433.400000000001</v>
      </c>
      <c r="H208" s="63">
        <f t="shared" si="29"/>
        <v>12438.63</v>
      </c>
      <c r="I208" s="64">
        <f t="shared" si="30"/>
        <v>75.691153382744886</v>
      </c>
    </row>
    <row r="209" spans="2:9" ht="30" customHeight="1" x14ac:dyDescent="0.25">
      <c r="B209" s="77"/>
      <c r="C209" s="78">
        <v>31</v>
      </c>
      <c r="D209" s="82"/>
      <c r="E209" s="79" t="s">
        <v>5</v>
      </c>
      <c r="F209" s="59">
        <f>+F210+F211+F212+F213</f>
        <v>0</v>
      </c>
      <c r="G209" s="59">
        <f t="shared" ref="G209:H209" si="31">+G210+G211+G212+G213</f>
        <v>16433.400000000001</v>
      </c>
      <c r="H209" s="59">
        <f t="shared" si="31"/>
        <v>12438.63</v>
      </c>
      <c r="I209" s="93">
        <f t="shared" si="26"/>
        <v>75.691153382744886</v>
      </c>
    </row>
    <row r="210" spans="2:9" ht="30" customHeight="1" x14ac:dyDescent="0.25">
      <c r="B210" s="80"/>
      <c r="C210" s="81"/>
      <c r="D210" s="82">
        <v>3111</v>
      </c>
      <c r="E210" s="82" t="s">
        <v>34</v>
      </c>
      <c r="F210" s="59">
        <v>0</v>
      </c>
      <c r="G210" s="60">
        <v>11235.73</v>
      </c>
      <c r="H210" s="60">
        <v>9235.73</v>
      </c>
      <c r="I210" s="93">
        <f t="shared" si="26"/>
        <v>82.199643458858489</v>
      </c>
    </row>
    <row r="211" spans="2:9" ht="30" customHeight="1" x14ac:dyDescent="0.25">
      <c r="B211" s="80"/>
      <c r="C211" s="81"/>
      <c r="D211" s="82">
        <v>3121</v>
      </c>
      <c r="E211" s="82" t="s">
        <v>116</v>
      </c>
      <c r="F211" s="59">
        <v>0</v>
      </c>
      <c r="G211" s="60">
        <v>900</v>
      </c>
      <c r="H211" s="60">
        <v>900</v>
      </c>
      <c r="I211" s="93">
        <f t="shared" si="26"/>
        <v>100</v>
      </c>
    </row>
    <row r="212" spans="2:9" ht="30" customHeight="1" x14ac:dyDescent="0.25">
      <c r="B212" s="80"/>
      <c r="C212" s="81"/>
      <c r="D212" s="82">
        <v>3132</v>
      </c>
      <c r="E212" s="82" t="s">
        <v>117</v>
      </c>
      <c r="F212" s="59">
        <v>0</v>
      </c>
      <c r="G212" s="60">
        <v>1523.91</v>
      </c>
      <c r="H212" s="60">
        <v>1523.91</v>
      </c>
      <c r="I212" s="93">
        <f t="shared" si="26"/>
        <v>100</v>
      </c>
    </row>
    <row r="213" spans="2:9" ht="30" customHeight="1" x14ac:dyDescent="0.25">
      <c r="B213" s="80"/>
      <c r="C213" s="81"/>
      <c r="D213" s="82">
        <v>3212</v>
      </c>
      <c r="E213" s="82" t="s">
        <v>84</v>
      </c>
      <c r="F213" s="59">
        <v>0</v>
      </c>
      <c r="G213" s="60">
        <v>2773.76</v>
      </c>
      <c r="H213" s="60">
        <v>778.99</v>
      </c>
      <c r="I213" s="93">
        <f t="shared" si="26"/>
        <v>28.084261075219196</v>
      </c>
    </row>
    <row r="214" spans="2:9" ht="30" customHeight="1" x14ac:dyDescent="0.25">
      <c r="B214" s="88" t="s">
        <v>158</v>
      </c>
      <c r="C214" s="89"/>
      <c r="D214" s="90"/>
      <c r="E214" s="90" t="s">
        <v>159</v>
      </c>
      <c r="F214" s="91">
        <f>SUM(F215)</f>
        <v>3319.09</v>
      </c>
      <c r="G214" s="91">
        <f>SUM(G215)</f>
        <v>17052.419999999998</v>
      </c>
      <c r="H214" s="91">
        <f>SUM(H215)</f>
        <v>1142.5</v>
      </c>
      <c r="I214" s="98">
        <f t="shared" si="26"/>
        <v>6.6999288077586652</v>
      </c>
    </row>
    <row r="215" spans="2:9" ht="30" customHeight="1" x14ac:dyDescent="0.25">
      <c r="B215" s="229" t="s">
        <v>160</v>
      </c>
      <c r="C215" s="230"/>
      <c r="D215" s="231"/>
      <c r="E215" s="84" t="s">
        <v>161</v>
      </c>
      <c r="F215" s="85">
        <f>+F216+F222+F228</f>
        <v>3319.09</v>
      </c>
      <c r="G215" s="85">
        <f>+G216+G222+G228</f>
        <v>17052.419999999998</v>
      </c>
      <c r="H215" s="85">
        <f>+H216+H222+H228</f>
        <v>1142.5</v>
      </c>
      <c r="I215" s="86">
        <f t="shared" ref="I215:I233" si="32">(H215/G215)*100</f>
        <v>6.6999288077586652</v>
      </c>
    </row>
    <row r="216" spans="2:9" ht="30" customHeight="1" x14ac:dyDescent="0.25">
      <c r="B216" s="95">
        <v>42</v>
      </c>
      <c r="C216" s="96"/>
      <c r="D216" s="97"/>
      <c r="E216" s="79" t="s">
        <v>72</v>
      </c>
      <c r="F216" s="63">
        <f t="shared" ref="F216:H216" si="33">+F219</f>
        <v>1936.73</v>
      </c>
      <c r="G216" s="64">
        <f t="shared" si="33"/>
        <v>14574.68</v>
      </c>
      <c r="H216" s="64">
        <f t="shared" si="33"/>
        <v>1142.5</v>
      </c>
      <c r="I216" s="94">
        <f t="shared" si="32"/>
        <v>7.838937115600479</v>
      </c>
    </row>
    <row r="217" spans="2:9" ht="30" customHeight="1" x14ac:dyDescent="0.25">
      <c r="B217" s="95"/>
      <c r="C217" s="96">
        <v>32</v>
      </c>
      <c r="D217" s="97"/>
      <c r="E217" s="189" t="s">
        <v>11</v>
      </c>
      <c r="F217" s="63">
        <f>SUM(F218)</f>
        <v>7895.59</v>
      </c>
      <c r="G217" s="63">
        <f t="shared" ref="G217:H217" si="34">SUM(G218)</f>
        <v>0</v>
      </c>
      <c r="H217" s="63">
        <f t="shared" si="34"/>
        <v>0</v>
      </c>
      <c r="I217" s="94" t="e">
        <f t="shared" si="32"/>
        <v>#DIV/0!</v>
      </c>
    </row>
    <row r="218" spans="2:9" ht="30" customHeight="1" x14ac:dyDescent="0.25">
      <c r="B218" s="95"/>
      <c r="C218" s="96"/>
      <c r="D218" s="193">
        <v>3211</v>
      </c>
      <c r="E218" s="191" t="s">
        <v>36</v>
      </c>
      <c r="F218" s="59">
        <v>7895.59</v>
      </c>
      <c r="G218" s="64">
        <v>0</v>
      </c>
      <c r="H218" s="64">
        <v>0</v>
      </c>
      <c r="I218" s="94" t="e">
        <f t="shared" si="32"/>
        <v>#DIV/0!</v>
      </c>
    </row>
    <row r="219" spans="2:9" ht="30" customHeight="1" x14ac:dyDescent="0.25">
      <c r="B219" s="77"/>
      <c r="C219" s="78">
        <v>42</v>
      </c>
      <c r="D219" s="79"/>
      <c r="E219" s="79" t="s">
        <v>122</v>
      </c>
      <c r="F219" s="64">
        <f>SUM(F220:F221)</f>
        <v>1936.73</v>
      </c>
      <c r="G219" s="64">
        <f>SUM(G220:G221)</f>
        <v>14574.68</v>
      </c>
      <c r="H219" s="64">
        <f>SUM(H220:H221)</f>
        <v>1142.5</v>
      </c>
      <c r="I219" s="94">
        <f t="shared" si="32"/>
        <v>7.838937115600479</v>
      </c>
    </row>
    <row r="220" spans="2:9" ht="30" customHeight="1" x14ac:dyDescent="0.25">
      <c r="B220" s="80"/>
      <c r="C220" s="81"/>
      <c r="D220" s="82">
        <v>4227</v>
      </c>
      <c r="E220" s="37" t="s">
        <v>123</v>
      </c>
      <c r="F220" s="59">
        <v>1936.73</v>
      </c>
      <c r="G220" s="60">
        <v>2186.1999999999998</v>
      </c>
      <c r="H220" s="60">
        <v>1142.5</v>
      </c>
      <c r="I220" s="93">
        <f t="shared" si="32"/>
        <v>52.259628579269965</v>
      </c>
    </row>
    <row r="221" spans="2:9" ht="30" customHeight="1" x14ac:dyDescent="0.25">
      <c r="B221" s="185"/>
      <c r="C221" s="186"/>
      <c r="D221" s="187">
        <v>4221</v>
      </c>
      <c r="E221" s="83" t="s">
        <v>143</v>
      </c>
      <c r="F221" s="59">
        <v>0</v>
      </c>
      <c r="G221" s="60">
        <v>12388.48</v>
      </c>
      <c r="H221" s="60">
        <v>0</v>
      </c>
      <c r="I221" s="93">
        <f t="shared" si="32"/>
        <v>0</v>
      </c>
    </row>
    <row r="222" spans="2:9" ht="30" customHeight="1" x14ac:dyDescent="0.25">
      <c r="B222" s="77">
        <v>51</v>
      </c>
      <c r="C222" s="78"/>
      <c r="D222" s="79"/>
      <c r="E222" s="79" t="s">
        <v>74</v>
      </c>
      <c r="F222" s="64">
        <f>F223</f>
        <v>207.36</v>
      </c>
      <c r="G222" s="64">
        <f>G223</f>
        <v>371.65999999999997</v>
      </c>
      <c r="H222" s="64">
        <f>H223</f>
        <v>0</v>
      </c>
      <c r="I222" s="93">
        <f t="shared" si="32"/>
        <v>0</v>
      </c>
    </row>
    <row r="223" spans="2:9" ht="30" customHeight="1" x14ac:dyDescent="0.25">
      <c r="B223" s="80"/>
      <c r="C223" s="78">
        <v>32</v>
      </c>
      <c r="D223" s="79"/>
      <c r="E223" s="79" t="s">
        <v>11</v>
      </c>
      <c r="F223" s="64">
        <f>SUM(F224:F227)</f>
        <v>207.36</v>
      </c>
      <c r="G223" s="64">
        <f>SUM(G224:G227)</f>
        <v>371.65999999999997</v>
      </c>
      <c r="H223" s="64">
        <f>SUM(H224:H227)</f>
        <v>0</v>
      </c>
      <c r="I223" s="93">
        <f t="shared" si="32"/>
        <v>0</v>
      </c>
    </row>
    <row r="224" spans="2:9" ht="30" customHeight="1" x14ac:dyDescent="0.25">
      <c r="B224" s="190"/>
      <c r="C224" s="188"/>
      <c r="D224" s="191">
        <v>3211</v>
      </c>
      <c r="E224" s="191" t="s">
        <v>36</v>
      </c>
      <c r="F224" s="59">
        <v>100</v>
      </c>
      <c r="G224" s="64">
        <v>0</v>
      </c>
      <c r="H224" s="64">
        <v>0</v>
      </c>
      <c r="I224" s="93" t="e">
        <f t="shared" si="32"/>
        <v>#DIV/0!</v>
      </c>
    </row>
    <row r="225" spans="2:9" ht="30" customHeight="1" x14ac:dyDescent="0.25">
      <c r="B225" s="190"/>
      <c r="C225" s="188"/>
      <c r="D225" s="191">
        <v>3214</v>
      </c>
      <c r="E225" s="191" t="s">
        <v>253</v>
      </c>
      <c r="F225" s="59">
        <v>47.36</v>
      </c>
      <c r="G225" s="64">
        <v>0</v>
      </c>
      <c r="H225" s="64">
        <v>0</v>
      </c>
      <c r="I225" s="93" t="e">
        <f t="shared" si="32"/>
        <v>#DIV/0!</v>
      </c>
    </row>
    <row r="226" spans="2:9" ht="30" customHeight="1" x14ac:dyDescent="0.25">
      <c r="B226" s="80"/>
      <c r="C226" s="81"/>
      <c r="D226" s="82">
        <v>3221</v>
      </c>
      <c r="E226" s="82" t="s">
        <v>87</v>
      </c>
      <c r="F226" s="59">
        <v>30</v>
      </c>
      <c r="G226" s="60">
        <v>276.89</v>
      </c>
      <c r="H226" s="60">
        <v>0</v>
      </c>
      <c r="I226" s="93">
        <f t="shared" si="32"/>
        <v>0</v>
      </c>
    </row>
    <row r="227" spans="2:9" ht="30" customHeight="1" x14ac:dyDescent="0.25">
      <c r="B227" s="80"/>
      <c r="C227" s="81"/>
      <c r="D227" s="82">
        <v>3234</v>
      </c>
      <c r="E227" s="82" t="s">
        <v>96</v>
      </c>
      <c r="F227" s="59">
        <v>30</v>
      </c>
      <c r="G227" s="60">
        <v>94.77</v>
      </c>
      <c r="H227" s="60">
        <v>0</v>
      </c>
      <c r="I227" s="93">
        <f t="shared" si="32"/>
        <v>0</v>
      </c>
    </row>
    <row r="228" spans="2:9" ht="30" customHeight="1" x14ac:dyDescent="0.25">
      <c r="B228" s="77">
        <v>54</v>
      </c>
      <c r="C228" s="78"/>
      <c r="D228" s="79"/>
      <c r="E228" s="79" t="s">
        <v>76</v>
      </c>
      <c r="F228" s="64">
        <f>F229</f>
        <v>1175</v>
      </c>
      <c r="G228" s="64">
        <f>G229</f>
        <v>2106.08</v>
      </c>
      <c r="H228" s="64">
        <f>H229</f>
        <v>0</v>
      </c>
      <c r="I228" s="93">
        <f t="shared" si="32"/>
        <v>0</v>
      </c>
    </row>
    <row r="229" spans="2:9" ht="30" customHeight="1" x14ac:dyDescent="0.25">
      <c r="B229" s="80"/>
      <c r="C229" s="78">
        <v>32</v>
      </c>
      <c r="D229" s="79"/>
      <c r="E229" s="79" t="s">
        <v>11</v>
      </c>
      <c r="F229" s="64">
        <f>SUM(F230:F233)</f>
        <v>1175</v>
      </c>
      <c r="G229" s="64">
        <f>SUM(G230:G233)</f>
        <v>2106.08</v>
      </c>
      <c r="H229" s="64">
        <f>H232+H233</f>
        <v>0</v>
      </c>
      <c r="I229" s="93">
        <f t="shared" si="32"/>
        <v>0</v>
      </c>
    </row>
    <row r="230" spans="2:9" ht="30" customHeight="1" x14ac:dyDescent="0.25">
      <c r="B230" s="190"/>
      <c r="C230" s="188"/>
      <c r="D230" s="191">
        <v>3211</v>
      </c>
      <c r="E230" s="191" t="s">
        <v>36</v>
      </c>
      <c r="F230" s="59">
        <v>600</v>
      </c>
      <c r="G230" s="64">
        <v>0</v>
      </c>
      <c r="H230" s="64">
        <v>0</v>
      </c>
      <c r="I230" s="93" t="e">
        <f t="shared" si="32"/>
        <v>#DIV/0!</v>
      </c>
    </row>
    <row r="231" spans="2:9" ht="30" customHeight="1" x14ac:dyDescent="0.25">
      <c r="B231" s="190"/>
      <c r="C231" s="188"/>
      <c r="D231" s="191">
        <v>3214</v>
      </c>
      <c r="E231" s="191" t="s">
        <v>253</v>
      </c>
      <c r="F231" s="59">
        <v>375</v>
      </c>
      <c r="G231" s="64">
        <v>0</v>
      </c>
      <c r="H231" s="64">
        <v>0</v>
      </c>
      <c r="I231" s="93" t="e">
        <f t="shared" si="32"/>
        <v>#DIV/0!</v>
      </c>
    </row>
    <row r="232" spans="2:9" ht="30" customHeight="1" x14ac:dyDescent="0.25">
      <c r="B232" s="80"/>
      <c r="C232" s="81"/>
      <c r="D232" s="82">
        <v>3221</v>
      </c>
      <c r="E232" s="82" t="s">
        <v>87</v>
      </c>
      <c r="F232" s="59">
        <v>100</v>
      </c>
      <c r="G232" s="60">
        <v>1569.05</v>
      </c>
      <c r="H232" s="60">
        <v>0</v>
      </c>
      <c r="I232" s="93">
        <f t="shared" si="32"/>
        <v>0</v>
      </c>
    </row>
    <row r="233" spans="2:9" ht="30" customHeight="1" x14ac:dyDescent="0.25">
      <c r="B233" s="80"/>
      <c r="C233" s="81"/>
      <c r="D233" s="82">
        <v>3234</v>
      </c>
      <c r="E233" s="82" t="s">
        <v>96</v>
      </c>
      <c r="F233" s="59">
        <v>100</v>
      </c>
      <c r="G233" s="60">
        <v>537.03</v>
      </c>
      <c r="H233" s="60">
        <v>0</v>
      </c>
      <c r="I233" s="93">
        <f t="shared" si="32"/>
        <v>0</v>
      </c>
    </row>
    <row r="234" spans="2:9" ht="35.25" customHeight="1" x14ac:dyDescent="0.25">
      <c r="B234" s="232" t="s">
        <v>162</v>
      </c>
      <c r="C234" s="232"/>
      <c r="D234" s="232"/>
      <c r="E234" s="232"/>
      <c r="F234" s="160">
        <f>+F21+F91+F206+F214</f>
        <v>1468908.5</v>
      </c>
      <c r="G234" s="103">
        <f>+G21+G91+G206+G214</f>
        <v>2084442.59</v>
      </c>
      <c r="H234" s="103">
        <f>+H21+H91+H206+H214</f>
        <v>1678226.7099999997</v>
      </c>
      <c r="I234" s="103">
        <f>+I21+I91+I206+I214</f>
        <v>223.50397734215747</v>
      </c>
    </row>
  </sheetData>
  <mergeCells count="23">
    <mergeCell ref="B234:E234"/>
    <mergeCell ref="B92:D92"/>
    <mergeCell ref="B98:D98"/>
    <mergeCell ref="B2:I2"/>
    <mergeCell ref="B8:D8"/>
    <mergeCell ref="B12:D12"/>
    <mergeCell ref="B22:D22"/>
    <mergeCell ref="B11:D11"/>
    <mergeCell ref="B10:D10"/>
    <mergeCell ref="B53:D53"/>
    <mergeCell ref="B73:D73"/>
    <mergeCell ref="B82:D82"/>
    <mergeCell ref="B66:D66"/>
    <mergeCell ref="B4:I4"/>
    <mergeCell ref="B6:E6"/>
    <mergeCell ref="B207:D207"/>
    <mergeCell ref="B215:D215"/>
    <mergeCell ref="B7:E7"/>
    <mergeCell ref="B186:D186"/>
    <mergeCell ref="B190:D190"/>
    <mergeCell ref="B194:D194"/>
    <mergeCell ref="B198:D198"/>
    <mergeCell ref="B202:D202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rowBreaks count="2" manualBreakCount="2">
    <brk id="56" min="1" max="8" man="1"/>
    <brk id="210" min="1" max="8" man="1"/>
  </rowBreaks>
  <ignoredErrors>
    <ignoredError sqref="F54:H5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'POSEBNI DIO'!Ispis_naslova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2026-02-23T12:27:17Z</cp:lastPrinted>
  <dcterms:created xsi:type="dcterms:W3CDTF">2022-08-12T12:51:27Z</dcterms:created>
  <dcterms:modified xsi:type="dcterms:W3CDTF">2026-02-23T12:27:38Z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