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7C75E376-0A4A-47A1-AE53-4E2497B371D4}" xr6:coauthVersionLast="37" xr6:coauthVersionMax="37" xr10:uidLastSave="{00000000-0000-0000-0000-000000000000}"/>
  <bookViews>
    <workbookView xWindow="0" yWindow="0" windowWidth="25200" windowHeight="11775" activeTab="2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POSEBNI DIO" sheetId="7" r:id="rId6"/>
  </sheets>
  <definedNames>
    <definedName name="_xlnm.Print_Titles" localSheetId="5">'POSEBNI DIO'!$6:$7</definedName>
    <definedName name="_xlnm.Print_Area" localSheetId="1">' Račun prihoda i rashoda'!$B$1:$M$133</definedName>
    <definedName name="_xlnm.Print_Area" localSheetId="5">'POSEBNI DIO'!$A$1:$J$233</definedName>
    <definedName name="_xlnm.Print_Area" localSheetId="0">SAŽETAK!$B$2:$L$42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5" i="3" l="1"/>
  <c r="I73" i="3"/>
  <c r="G97" i="7" l="1"/>
  <c r="G96" i="7" s="1"/>
  <c r="G136" i="7"/>
  <c r="H136" i="7"/>
  <c r="G104" i="7"/>
  <c r="H104" i="7"/>
  <c r="I113" i="7"/>
  <c r="H164" i="7"/>
  <c r="G181" i="7"/>
  <c r="H181" i="7"/>
  <c r="I182" i="7"/>
  <c r="I183" i="7"/>
  <c r="F161" i="7"/>
  <c r="G218" i="7" l="1"/>
  <c r="H218" i="7"/>
  <c r="G213" i="7"/>
  <c r="H213" i="7"/>
  <c r="G209" i="7"/>
  <c r="H209" i="7"/>
  <c r="G91" i="7"/>
  <c r="H91" i="7"/>
  <c r="G64" i="7"/>
  <c r="H64" i="7"/>
  <c r="G208" i="7" l="1"/>
  <c r="I213" i="7"/>
  <c r="H208" i="7"/>
  <c r="G9" i="5"/>
  <c r="H116" i="3" l="1"/>
  <c r="I116" i="3"/>
  <c r="K78" i="3"/>
  <c r="K79" i="3"/>
  <c r="K81" i="3"/>
  <c r="K82" i="3"/>
  <c r="K83" i="3"/>
  <c r="K84" i="3"/>
  <c r="K85" i="3"/>
  <c r="K86" i="3"/>
  <c r="H33" i="3"/>
  <c r="I33" i="3"/>
  <c r="G33" i="3"/>
  <c r="H34" i="3"/>
  <c r="I34" i="3"/>
  <c r="G34" i="3"/>
  <c r="I121" i="7" l="1"/>
  <c r="I122" i="7"/>
  <c r="I123" i="7"/>
  <c r="H130" i="7"/>
  <c r="G130" i="7"/>
  <c r="H124" i="7"/>
  <c r="I174" i="7"/>
  <c r="I176" i="7"/>
  <c r="G170" i="7"/>
  <c r="H170" i="7"/>
  <c r="G173" i="7"/>
  <c r="H173" i="7"/>
  <c r="G161" i="7"/>
  <c r="H161" i="7"/>
  <c r="G155" i="7"/>
  <c r="H155" i="7"/>
  <c r="H153" i="7"/>
  <c r="G153" i="7"/>
  <c r="I133" i="7"/>
  <c r="G217" i="7"/>
  <c r="H222" i="7"/>
  <c r="H221" i="7" s="1"/>
  <c r="G222" i="7"/>
  <c r="G221" i="7" s="1"/>
  <c r="F222" i="7"/>
  <c r="F221" i="7" s="1"/>
  <c r="H226" i="7"/>
  <c r="G226" i="7"/>
  <c r="G225" i="7" s="1"/>
  <c r="F226" i="7"/>
  <c r="F225" i="7" s="1"/>
  <c r="I58" i="7"/>
  <c r="I173" i="7" l="1"/>
  <c r="G169" i="7"/>
  <c r="G135" i="7"/>
  <c r="H135" i="7"/>
  <c r="I104" i="7"/>
  <c r="H68" i="7"/>
  <c r="G55" i="7"/>
  <c r="H63" i="7" l="1"/>
  <c r="K17" i="6"/>
  <c r="K18" i="6"/>
  <c r="L17" i="6"/>
  <c r="L18" i="6"/>
  <c r="G45" i="3" l="1"/>
  <c r="I45" i="3"/>
  <c r="J32" i="1" l="1"/>
  <c r="I29" i="1"/>
  <c r="G29" i="1"/>
  <c r="G21" i="1"/>
  <c r="G22" i="5" l="1"/>
  <c r="L20" i="1"/>
  <c r="K20" i="1"/>
  <c r="K19" i="1"/>
  <c r="K30" i="1" l="1"/>
  <c r="L30" i="1"/>
  <c r="L32" i="1" s="1"/>
  <c r="L28" i="1"/>
  <c r="L19" i="1"/>
  <c r="L16" i="1"/>
  <c r="K16" i="1"/>
  <c r="J21" i="1"/>
  <c r="K21" i="1" s="1"/>
  <c r="I21" i="1"/>
  <c r="L21" i="1" l="1"/>
  <c r="H225" i="7"/>
  <c r="H217" i="7"/>
  <c r="H207" i="7"/>
  <c r="H206" i="7" s="1"/>
  <c r="H204" i="7"/>
  <c r="H203" i="7" s="1"/>
  <c r="H202" i="7" s="1"/>
  <c r="H190" i="7"/>
  <c r="H167" i="7"/>
  <c r="H160" i="7" s="1"/>
  <c r="H129" i="7"/>
  <c r="H101" i="7"/>
  <c r="H90" i="7"/>
  <c r="H89" i="7" s="1"/>
  <c r="H83" i="7"/>
  <c r="H81" i="7"/>
  <c r="H76" i="7"/>
  <c r="H72" i="7"/>
  <c r="H57" i="7"/>
  <c r="H55" i="7"/>
  <c r="H49" i="7"/>
  <c r="H24" i="7"/>
  <c r="H79" i="7" l="1"/>
  <c r="H54" i="7"/>
  <c r="H53" i="7" s="1"/>
  <c r="H71" i="7"/>
  <c r="H70" i="7" s="1"/>
  <c r="H23" i="7"/>
  <c r="H22" i="7" s="1"/>
  <c r="H216" i="7"/>
  <c r="H215" i="7" l="1"/>
  <c r="H99" i="7"/>
  <c r="F17" i="5" l="1"/>
  <c r="F43" i="5"/>
  <c r="F41" i="5"/>
  <c r="F37" i="5"/>
  <c r="F33" i="5"/>
  <c r="F31" i="5"/>
  <c r="F27" i="5"/>
  <c r="L62" i="3"/>
  <c r="L66" i="3"/>
  <c r="L67" i="3"/>
  <c r="L68" i="3"/>
  <c r="L69" i="3"/>
  <c r="L71" i="3"/>
  <c r="L72" i="3"/>
  <c r="L73" i="3"/>
  <c r="L74" i="3"/>
  <c r="L75" i="3"/>
  <c r="L76" i="3"/>
  <c r="L78" i="3"/>
  <c r="L79" i="3"/>
  <c r="L81" i="3"/>
  <c r="L82" i="3"/>
  <c r="L83" i="3"/>
  <c r="L84" i="3"/>
  <c r="L85" i="3"/>
  <c r="L86" i="3"/>
  <c r="L90" i="3"/>
  <c r="L91" i="3"/>
  <c r="L92" i="3"/>
  <c r="L93" i="3"/>
  <c r="L95" i="3"/>
  <c r="L98" i="3"/>
  <c r="L100" i="3"/>
  <c r="L101" i="3"/>
  <c r="L104" i="3"/>
  <c r="L107" i="3"/>
  <c r="L111" i="3"/>
  <c r="L112" i="3"/>
  <c r="L113" i="3"/>
  <c r="L115" i="3"/>
  <c r="L120" i="3"/>
  <c r="L124" i="3"/>
  <c r="L60" i="3"/>
  <c r="L56" i="3"/>
  <c r="K56" i="3"/>
  <c r="K60" i="3"/>
  <c r="K62" i="3"/>
  <c r="K66" i="3"/>
  <c r="K67" i="3"/>
  <c r="K68" i="3"/>
  <c r="K69" i="3"/>
  <c r="K71" i="3"/>
  <c r="K72" i="3"/>
  <c r="K73" i="3"/>
  <c r="K74" i="3"/>
  <c r="K75" i="3"/>
  <c r="K76" i="3"/>
  <c r="K90" i="3"/>
  <c r="K91" i="3"/>
  <c r="K93" i="3"/>
  <c r="K94" i="3"/>
  <c r="K95" i="3"/>
  <c r="K98" i="3"/>
  <c r="K100" i="3"/>
  <c r="K104" i="3"/>
  <c r="K113" i="3"/>
  <c r="K115" i="3"/>
  <c r="L14" i="3"/>
  <c r="L21" i="3"/>
  <c r="L24" i="3"/>
  <c r="L26" i="3"/>
  <c r="L27" i="3"/>
  <c r="L30" i="3"/>
  <c r="L31" i="3"/>
  <c r="L47" i="3"/>
  <c r="K14" i="3"/>
  <c r="K21" i="3"/>
  <c r="K24" i="3"/>
  <c r="K26" i="3"/>
  <c r="K30" i="3"/>
  <c r="I25" i="3" l="1"/>
  <c r="I20" i="3"/>
  <c r="I16" i="3"/>
  <c r="I13" i="3"/>
  <c r="I42" i="3"/>
  <c r="I41" i="3" s="1"/>
  <c r="I40" i="3" s="1"/>
  <c r="J42" i="3"/>
  <c r="H42" i="3"/>
  <c r="H41" i="3" s="1"/>
  <c r="H40" i="3" s="1"/>
  <c r="J41" i="3" l="1"/>
  <c r="I19" i="3"/>
  <c r="C13" i="5"/>
  <c r="C11" i="5"/>
  <c r="C7" i="5"/>
  <c r="K45" i="3" l="1"/>
  <c r="G44" i="3"/>
  <c r="K44" i="3" s="1"/>
  <c r="L44" i="3"/>
  <c r="L45" i="3"/>
  <c r="J40" i="3"/>
  <c r="G32" i="1"/>
  <c r="J29" i="1"/>
  <c r="L29" i="1" s="1"/>
  <c r="I18" i="1"/>
  <c r="J18" i="1"/>
  <c r="G18" i="1"/>
  <c r="G22" i="1" s="1"/>
  <c r="J22" i="1" l="1"/>
  <c r="K18" i="1"/>
  <c r="L18" i="1"/>
  <c r="K31" i="1"/>
  <c r="K32" i="1" s="1"/>
  <c r="D43" i="5"/>
  <c r="K22" i="1" l="1"/>
  <c r="L22" i="1"/>
  <c r="I118" i="3"/>
  <c r="I114" i="3"/>
  <c r="I110" i="3"/>
  <c r="I106" i="3"/>
  <c r="I105" i="3" s="1"/>
  <c r="I103" i="3"/>
  <c r="I102" i="3" s="1"/>
  <c r="I97" i="3"/>
  <c r="I99" i="3"/>
  <c r="I89" i="3"/>
  <c r="I87" i="3"/>
  <c r="I77" i="3"/>
  <c r="I70" i="3"/>
  <c r="I65" i="3"/>
  <c r="I61" i="3"/>
  <c r="I59" i="3"/>
  <c r="I55" i="3"/>
  <c r="J20" i="3"/>
  <c r="J13" i="3"/>
  <c r="L13" i="3" s="1"/>
  <c r="I38" i="3"/>
  <c r="I37" i="3" s="1"/>
  <c r="I36" i="3" s="1"/>
  <c r="J38" i="3"/>
  <c r="J37" i="3" s="1"/>
  <c r="J36" i="3" s="1"/>
  <c r="J29" i="3"/>
  <c r="G25" i="3"/>
  <c r="J25" i="3"/>
  <c r="L25" i="3" s="1"/>
  <c r="G38" i="3"/>
  <c r="G37" i="3" s="1"/>
  <c r="G36" i="3" s="1"/>
  <c r="L65" i="3" l="1"/>
  <c r="L97" i="3"/>
  <c r="L110" i="3"/>
  <c r="L118" i="3"/>
  <c r="L119" i="3"/>
  <c r="L114" i="3"/>
  <c r="L59" i="3"/>
  <c r="L70" i="3"/>
  <c r="L89" i="3"/>
  <c r="L103" i="3"/>
  <c r="L61" i="3"/>
  <c r="L77" i="3"/>
  <c r="L99" i="3"/>
  <c r="L105" i="3"/>
  <c r="L106" i="3"/>
  <c r="J28" i="3"/>
  <c r="L28" i="3" s="1"/>
  <c r="L29" i="3"/>
  <c r="K25" i="3"/>
  <c r="J19" i="3"/>
  <c r="L19" i="3" s="1"/>
  <c r="L20" i="3"/>
  <c r="K33" i="1"/>
  <c r="L55" i="3"/>
  <c r="I109" i="3"/>
  <c r="I108" i="3" s="1"/>
  <c r="I96" i="3"/>
  <c r="I64" i="3"/>
  <c r="I54" i="3"/>
  <c r="I122" i="3"/>
  <c r="I121" i="3" s="1"/>
  <c r="G122" i="3"/>
  <c r="G121" i="3" s="1"/>
  <c r="H38" i="3"/>
  <c r="H37" i="3" s="1"/>
  <c r="H36" i="3" s="1"/>
  <c r="H119" i="3"/>
  <c r="H118" i="3" s="1"/>
  <c r="G119" i="3"/>
  <c r="G118" i="3" s="1"/>
  <c r="G116" i="3"/>
  <c r="G114" i="3"/>
  <c r="K114" i="3" s="1"/>
  <c r="G110" i="3"/>
  <c r="K110" i="3" s="1"/>
  <c r="G106" i="3"/>
  <c r="G105" i="3" s="1"/>
  <c r="G103" i="3"/>
  <c r="G102" i="3" s="1"/>
  <c r="G99" i="3"/>
  <c r="K99" i="3" s="1"/>
  <c r="G97" i="3"/>
  <c r="K97" i="3" s="1"/>
  <c r="G89" i="3"/>
  <c r="K89" i="3" s="1"/>
  <c r="H87" i="3"/>
  <c r="G87" i="3"/>
  <c r="G77" i="3"/>
  <c r="K77" i="3" s="1"/>
  <c r="G70" i="3"/>
  <c r="K70" i="3" s="1"/>
  <c r="G65" i="3"/>
  <c r="K65" i="3" s="1"/>
  <c r="G61" i="3"/>
  <c r="K61" i="3" s="1"/>
  <c r="G59" i="3"/>
  <c r="K59" i="3" s="1"/>
  <c r="G55" i="3"/>
  <c r="K55" i="3" s="1"/>
  <c r="G23" i="3"/>
  <c r="G20" i="3"/>
  <c r="J16" i="3"/>
  <c r="G16" i="3"/>
  <c r="G13" i="3"/>
  <c r="K13" i="3" s="1"/>
  <c r="H8" i="8"/>
  <c r="G8" i="8"/>
  <c r="C7" i="8"/>
  <c r="C6" i="8" s="1"/>
  <c r="K103" i="3" l="1"/>
  <c r="K23" i="3"/>
  <c r="L64" i="3"/>
  <c r="K102" i="3"/>
  <c r="L102" i="3"/>
  <c r="L123" i="3"/>
  <c r="L109" i="3"/>
  <c r="L96" i="3"/>
  <c r="J22" i="3"/>
  <c r="L22" i="3" s="1"/>
  <c r="L23" i="3"/>
  <c r="J12" i="3"/>
  <c r="G28" i="3"/>
  <c r="K28" i="3" s="1"/>
  <c r="K29" i="3"/>
  <c r="G22" i="3"/>
  <c r="K19" i="3"/>
  <c r="K20" i="3"/>
  <c r="L54" i="3"/>
  <c r="G12" i="3"/>
  <c r="G96" i="3"/>
  <c r="K96" i="3" s="1"/>
  <c r="G7" i="8"/>
  <c r="G54" i="3"/>
  <c r="K54" i="3" s="1"/>
  <c r="G64" i="3"/>
  <c r="K64" i="3" s="1"/>
  <c r="I53" i="3"/>
  <c r="I12" i="3"/>
  <c r="I11" i="3" s="1"/>
  <c r="G109" i="3"/>
  <c r="G108" i="3" s="1"/>
  <c r="J11" i="6"/>
  <c r="J16" i="6"/>
  <c r="I11" i="6"/>
  <c r="I16" i="6"/>
  <c r="G11" i="6"/>
  <c r="E43" i="5"/>
  <c r="H42" i="5"/>
  <c r="G42" i="5"/>
  <c r="E41" i="5"/>
  <c r="H41" i="5" s="1"/>
  <c r="C41" i="5"/>
  <c r="H39" i="5"/>
  <c r="H38" i="5"/>
  <c r="G38" i="5"/>
  <c r="E37" i="5"/>
  <c r="C37" i="5"/>
  <c r="H36" i="5"/>
  <c r="G36" i="5"/>
  <c r="H35" i="5"/>
  <c r="G35" i="5"/>
  <c r="H34" i="5"/>
  <c r="G34" i="5"/>
  <c r="E33" i="5"/>
  <c r="C33" i="5"/>
  <c r="H32" i="5"/>
  <c r="G32" i="5"/>
  <c r="E31" i="5"/>
  <c r="C31" i="5"/>
  <c r="G29" i="5"/>
  <c r="H28" i="5"/>
  <c r="G28" i="5"/>
  <c r="E27" i="5"/>
  <c r="C27" i="5"/>
  <c r="F23" i="5"/>
  <c r="E23" i="5"/>
  <c r="D23" i="5"/>
  <c r="H22" i="5"/>
  <c r="F21" i="5"/>
  <c r="E21" i="5"/>
  <c r="C21" i="5"/>
  <c r="H19" i="5"/>
  <c r="H18" i="5"/>
  <c r="G18" i="5"/>
  <c r="E17" i="5"/>
  <c r="H17" i="5" s="1"/>
  <c r="C17" i="5"/>
  <c r="H16" i="5"/>
  <c r="G16" i="5"/>
  <c r="H15" i="5"/>
  <c r="G15" i="5"/>
  <c r="H14" i="5"/>
  <c r="G14" i="5"/>
  <c r="F13" i="5"/>
  <c r="E13" i="5"/>
  <c r="H12" i="5"/>
  <c r="G12" i="5"/>
  <c r="F11" i="5"/>
  <c r="E11" i="5"/>
  <c r="H8" i="5"/>
  <c r="G8" i="5"/>
  <c r="F7" i="5"/>
  <c r="E7" i="5"/>
  <c r="I9" i="6" l="1"/>
  <c r="I10" i="6"/>
  <c r="J10" i="6"/>
  <c r="J9" i="6" s="1"/>
  <c r="J11" i="3"/>
  <c r="J10" i="3" s="1"/>
  <c r="J15" i="6"/>
  <c r="K15" i="6" s="1"/>
  <c r="K16" i="6"/>
  <c r="K22" i="3"/>
  <c r="I15" i="6"/>
  <c r="L16" i="6"/>
  <c r="C6" i="5"/>
  <c r="L108" i="3"/>
  <c r="K108" i="3"/>
  <c r="G53" i="3"/>
  <c r="G52" i="3" s="1"/>
  <c r="L121" i="3"/>
  <c r="L122" i="3"/>
  <c r="K109" i="3"/>
  <c r="L12" i="3"/>
  <c r="G11" i="3"/>
  <c r="K12" i="3"/>
  <c r="L53" i="3"/>
  <c r="H7" i="5"/>
  <c r="H21" i="5"/>
  <c r="G6" i="8"/>
  <c r="H6" i="8"/>
  <c r="G11" i="5"/>
  <c r="H37" i="5"/>
  <c r="H31" i="5"/>
  <c r="G31" i="5"/>
  <c r="C26" i="5"/>
  <c r="E6" i="5"/>
  <c r="H33" i="5"/>
  <c r="H11" i="5"/>
  <c r="G17" i="5"/>
  <c r="G27" i="5"/>
  <c r="G13" i="5"/>
  <c r="H13" i="5"/>
  <c r="G21" i="5"/>
  <c r="F26" i="5"/>
  <c r="H27" i="5"/>
  <c r="G33" i="5"/>
  <c r="G37" i="5"/>
  <c r="G41" i="5"/>
  <c r="G7" i="5"/>
  <c r="L15" i="6" l="1"/>
  <c r="L11" i="3"/>
  <c r="L10" i="3"/>
  <c r="H26" i="5"/>
  <c r="H6" i="5"/>
  <c r="K53" i="3"/>
  <c r="K52" i="3"/>
  <c r="K11" i="3"/>
  <c r="K10" i="3"/>
  <c r="G6" i="5"/>
  <c r="G26" i="5"/>
  <c r="L52" i="3" l="1"/>
  <c r="I210" i="7"/>
  <c r="I211" i="7"/>
  <c r="I212" i="7"/>
  <c r="I214" i="7"/>
  <c r="G207" i="7"/>
  <c r="G206" i="7" s="1"/>
  <c r="I206" i="7" s="1"/>
  <c r="I205" i="7"/>
  <c r="G202" i="7"/>
  <c r="I193" i="7"/>
  <c r="G192" i="7"/>
  <c r="G191" i="7" s="1"/>
  <c r="G190" i="7" s="1"/>
  <c r="I184" i="7"/>
  <c r="I168" i="7"/>
  <c r="I158" i="7"/>
  <c r="I159" i="7"/>
  <c r="I149" i="7"/>
  <c r="I152" i="7"/>
  <c r="I156" i="7"/>
  <c r="I142" i="7"/>
  <c r="I144" i="7"/>
  <c r="I146" i="7"/>
  <c r="I148" i="7"/>
  <c r="I138" i="7"/>
  <c r="I132" i="7"/>
  <c r="I134" i="7"/>
  <c r="I131" i="7"/>
  <c r="I125" i="7"/>
  <c r="I126" i="7"/>
  <c r="I127" i="7"/>
  <c r="I128" i="7"/>
  <c r="I115" i="7"/>
  <c r="I116" i="7"/>
  <c r="I117" i="7"/>
  <c r="I119" i="7"/>
  <c r="I106" i="7"/>
  <c r="I107" i="7"/>
  <c r="I108" i="7"/>
  <c r="I109" i="7"/>
  <c r="I110" i="7"/>
  <c r="I111" i="7"/>
  <c r="I114" i="7"/>
  <c r="I105" i="7"/>
  <c r="I155" i="7"/>
  <c r="G124" i="7"/>
  <c r="I180" i="7"/>
  <c r="G167" i="7"/>
  <c r="G129" i="7"/>
  <c r="G101" i="7"/>
  <c r="I167" i="7" l="1"/>
  <c r="G160" i="7"/>
  <c r="I160" i="7" s="1"/>
  <c r="G100" i="7"/>
  <c r="I100" i="7" s="1"/>
  <c r="I204" i="7"/>
  <c r="I124" i="7"/>
  <c r="I136" i="7"/>
  <c r="I129" i="7"/>
  <c r="I203" i="7"/>
  <c r="I181" i="7"/>
  <c r="I202" i="7"/>
  <c r="I169" i="7"/>
  <c r="I130" i="7"/>
  <c r="I209" i="7"/>
  <c r="I208" i="7"/>
  <c r="I191" i="7"/>
  <c r="I190" i="7"/>
  <c r="I192" i="7"/>
  <c r="I56" i="7"/>
  <c r="G57" i="7"/>
  <c r="I93" i="7"/>
  <c r="I94" i="7"/>
  <c r="I95" i="7"/>
  <c r="G90" i="7"/>
  <c r="G89" i="7" s="1"/>
  <c r="I66" i="7"/>
  <c r="G68" i="7"/>
  <c r="G216" i="7" l="1"/>
  <c r="G99" i="7"/>
  <c r="I135" i="7"/>
  <c r="I207" i="7"/>
  <c r="I64" i="7"/>
  <c r="I55" i="7"/>
  <c r="G63" i="7"/>
  <c r="I90" i="7"/>
  <c r="G54" i="7"/>
  <c r="G53" i="7" s="1"/>
  <c r="I91" i="7"/>
  <c r="I74" i="7"/>
  <c r="I75" i="7"/>
  <c r="I77" i="7"/>
  <c r="I78" i="7"/>
  <c r="I73" i="7"/>
  <c r="G81" i="7"/>
  <c r="G83" i="7"/>
  <c r="F81" i="7"/>
  <c r="F83" i="7"/>
  <c r="G72" i="7"/>
  <c r="G76" i="7"/>
  <c r="I50" i="7"/>
  <c r="I51" i="7"/>
  <c r="I52" i="7"/>
  <c r="I26" i="7"/>
  <c r="I27" i="7"/>
  <c r="I28" i="7"/>
  <c r="I29" i="7"/>
  <c r="I30" i="7"/>
  <c r="I31" i="7"/>
  <c r="I32" i="7"/>
  <c r="I34" i="7"/>
  <c r="I35" i="7"/>
  <c r="I36" i="7"/>
  <c r="I38" i="7"/>
  <c r="I39" i="7"/>
  <c r="I40" i="7"/>
  <c r="I41" i="7"/>
  <c r="I42" i="7"/>
  <c r="I43" i="7"/>
  <c r="I44" i="7"/>
  <c r="I46" i="7"/>
  <c r="I47" i="7"/>
  <c r="I48" i="7"/>
  <c r="I25" i="7"/>
  <c r="G24" i="7"/>
  <c r="G49" i="7"/>
  <c r="I88" i="7" l="1"/>
  <c r="I99" i="7"/>
  <c r="G215" i="7"/>
  <c r="I72" i="7"/>
  <c r="I89" i="7"/>
  <c r="I24" i="7"/>
  <c r="G71" i="7"/>
  <c r="G70" i="7" s="1"/>
  <c r="I70" i="7" s="1"/>
  <c r="F79" i="7"/>
  <c r="I54" i="7"/>
  <c r="I49" i="7"/>
  <c r="G79" i="7"/>
  <c r="I76" i="7"/>
  <c r="I53" i="7"/>
  <c r="I63" i="7"/>
  <c r="I57" i="7"/>
  <c r="G22" i="7"/>
  <c r="I62" i="7" l="1"/>
  <c r="I71" i="7"/>
  <c r="I23" i="7"/>
  <c r="G9" i="7"/>
  <c r="I12" i="7"/>
  <c r="I13" i="7"/>
  <c r="I14" i="7"/>
  <c r="I15" i="7"/>
  <c r="I16" i="7"/>
  <c r="I17" i="7"/>
  <c r="I19" i="7"/>
  <c r="I10" i="7"/>
  <c r="I9" i="7" l="1"/>
  <c r="I22" i="7"/>
  <c r="I21" i="7" l="1"/>
</calcChain>
</file>

<file path=xl/sharedStrings.xml><?xml version="1.0" encoding="utf-8"?>
<sst xmlns="http://schemas.openxmlformats.org/spreadsheetml/2006/main" count="498" uniqueCount="257">
  <si>
    <t>PRIHODI UKUPNO</t>
  </si>
  <si>
    <t>RASHODI UKUPNO</t>
  </si>
  <si>
    <t>RAZLIKA - VIŠAK / MANJAK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</si>
  <si>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</si>
  <si>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</si>
  <si>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</si>
  <si>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</si>
  <si>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</si>
  <si>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Primici od financijske imovine i zaduživanja</t>
  </si>
  <si>
    <t>II. POSEBNI DIO</t>
  </si>
  <si>
    <t>I. OPĆI DIO</t>
  </si>
  <si>
    <t>Materijalni rashodi</t>
  </si>
  <si>
    <t>Primici od zaduživanja</t>
  </si>
  <si>
    <t>Pomoći iz inozemstva i od subjekata unutar općeg proračuna</t>
  </si>
  <si>
    <t>PRIJENOS SREDSTAVA IZ PRETHODNE GODINE</t>
  </si>
  <si>
    <t>1 Opći prihodi i primici</t>
  </si>
  <si>
    <t>11 Opći prihodi i primici</t>
  </si>
  <si>
    <t>3 Vlastiti prihodi</t>
  </si>
  <si>
    <t>31 Vlastiti prihodi</t>
  </si>
  <si>
    <t>Prihodi od prodaje nefinancijske imovine</t>
  </si>
  <si>
    <t>Prihodi od prodaje proizvedene dugotrajne imovine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</si>
  <si>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</si>
  <si>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</si>
  <si>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</si>
  <si>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</si>
  <si>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</si>
  <si>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</si>
  <si>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</si>
  <si>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od prodaje proizvoda i robe te pruženih usluga</t>
  </si>
  <si>
    <t>Prihodi od prodaje građevinskih objekata</t>
  </si>
  <si>
    <t>Stambeni objekti</t>
  </si>
  <si>
    <t>Plaće za redovan rad</t>
  </si>
  <si>
    <t>Naknade troškova zaposlenima</t>
  </si>
  <si>
    <t>Službena putovanja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</si>
  <si>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</si>
  <si>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</si>
  <si>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</si>
  <si>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</si>
  <si>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 xml:space="preserve">UKUPNO PRIHODI </t>
  </si>
  <si>
    <t>UKUPNO RASHODI</t>
  </si>
  <si>
    <t>UKUPNO PRIHODI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</si>
  <si>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</si>
  <si>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</si>
  <si>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</si>
  <si>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</si>
  <si>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</si>
  <si>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IZVJEŠTAJ PO PROGRAMSKOJ KLASIFIKACIJI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</si>
  <si>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</si>
  <si>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</si>
  <si>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</si>
  <si>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</si>
  <si>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</si>
  <si>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Napomena:  Iznosi u stupcu "OSTVARENJE/IZVRŠENJE N-1." preračunavaju se iz kuna u eure prema fiksnom tečaju konverzije (1 EUR=7,53450 kuna) i po pravilima za preračunavanje i zaokruživanje.</t>
  </si>
  <si>
    <t>Napomena : Iznosi u stupcima "OSTVARENJE/IZVRŠENJE N-1." i "OSTVARENJE/IZVRŠENJE N." iskazuju se na dvije decimale.</t>
  </si>
  <si>
    <t xml:space="preserve">Napomena : "N" označava razdoblje 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</si>
  <si>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</si>
  <si>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</si>
  <si>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>SREDNJA ŠKOLA BIOGRAD NA MORU</t>
  </si>
  <si>
    <t>Opći prihodi i primici</t>
  </si>
  <si>
    <t>Višak/manjak prihoda - ZŽ</t>
  </si>
  <si>
    <t>Vlastiti prihodi - korisnici</t>
  </si>
  <si>
    <t>Prihodi za posebne namjene</t>
  </si>
  <si>
    <t>Višak/manjak prihoda - korisnici</t>
  </si>
  <si>
    <t>F.P. i dod. udio u por. na dohodak</t>
  </si>
  <si>
    <t>Državni proračun</t>
  </si>
  <si>
    <t>Proračun JLS</t>
  </si>
  <si>
    <t>Pomoći iz inozemstva</t>
  </si>
  <si>
    <t>Tekuće donacije - korisnici</t>
  </si>
  <si>
    <t>IZVORI FINANCIRANJA UKUPNO</t>
  </si>
  <si>
    <t>P2204</t>
  </si>
  <si>
    <t>PROGRAM SREDNJE ŠKOLSTVO STANDARD</t>
  </si>
  <si>
    <t>A2204-01</t>
  </si>
  <si>
    <t>Djelatnost srednjih škola</t>
  </si>
  <si>
    <t xml:space="preserve"> F.P. I dodatni udio  u pro.na dohodak</t>
  </si>
  <si>
    <t>Naknade za prijevoz na posao i s posla</t>
  </si>
  <si>
    <t>Stručno usavršavanje zaposlenika</t>
  </si>
  <si>
    <t>Ostale naknade troškova zaposlenima</t>
  </si>
  <si>
    <t>Uredski materijal</t>
  </si>
  <si>
    <t>Materijali i sirovine</t>
  </si>
  <si>
    <t>Energija</t>
  </si>
  <si>
    <t>Materijali i dijelovi za tekuć.i inves.održ.</t>
  </si>
  <si>
    <t>Sitni inventar i auto gume</t>
  </si>
  <si>
    <t>Službena, radna i zaštitna odjeća i obuća</t>
  </si>
  <si>
    <t>Usluge telefona ,pošte i prijevoza</t>
  </si>
  <si>
    <t>Usluge tekuć.i investic.održavanja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</si>
  <si>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</si>
  <si>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</si>
  <si>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</si>
  <si>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</si>
  <si>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</si>
  <si>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</si>
  <si>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</si>
  <si>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Premije osiguranja</t>
  </si>
  <si>
    <t>Reprezentacija</t>
  </si>
  <si>
    <t>Pristojbe i naknade</t>
  </si>
  <si>
    <t>Ostali nespom.rashodi poslovanja</t>
  </si>
  <si>
    <t>Financijski rashodi</t>
  </si>
  <si>
    <t>Kamate za prim.kredite od tuzem.kred.inst.izvan JS</t>
  </si>
  <si>
    <t>Bankarske usluge i usluge platn.prom.</t>
  </si>
  <si>
    <t>Zatezne kamate</t>
  </si>
  <si>
    <t>K2204-02</t>
  </si>
  <si>
    <t>Opremanje poslovnih prostorija</t>
  </si>
  <si>
    <t>Otplata glavnice kredita SŠ Biograd</t>
  </si>
  <si>
    <t>K2204-07</t>
  </si>
  <si>
    <t>Administracija i upravljanje</t>
  </si>
  <si>
    <t>Ostali rashodi za zaposlene</t>
  </si>
  <si>
    <t>Doprinosi za OZO</t>
  </si>
  <si>
    <t>Ugovori o djelu-vanjski suradnici</t>
  </si>
  <si>
    <t>Novčana nak.posl. Zbog nezapošlj.osob.s invalid</t>
  </si>
  <si>
    <t>Zgrade obrazovnih institucija -SŠ Biograd n7m</t>
  </si>
  <si>
    <t>Rashodi za nabavu proizvedene dugotrajne imovine</t>
  </si>
  <si>
    <t>Uređaji, strojevi i oprema za ostale namjene</t>
  </si>
  <si>
    <t>Rashodi za ulaganje u nefinancijsku imovinu</t>
  </si>
  <si>
    <t>Dodatna ulaganja na građevinskim objektima</t>
  </si>
  <si>
    <t>Hitne intervencije u srednjim školama</t>
  </si>
  <si>
    <t>Usluge tekućeg i investicijskog održav.</t>
  </si>
  <si>
    <t>Uredska oprema i namještaj</t>
  </si>
  <si>
    <t>A22025-01</t>
  </si>
  <si>
    <t>Javne potrebe u prosvjeti - korisnici u SŠ</t>
  </si>
  <si>
    <t>P2205</t>
  </si>
  <si>
    <t>SREDNJE ŠKOLSTVO - IZNAD STANDARDA</t>
  </si>
  <si>
    <t>A2205-12</t>
  </si>
  <si>
    <t>Podizanje kvalitete i standarda u školstvu</t>
  </si>
  <si>
    <t>Plaće za prekovremeni rad</t>
  </si>
  <si>
    <t>Uredski materijal i ostali materijalni rashodi</t>
  </si>
  <si>
    <t>Materijal i sirovine</t>
  </si>
  <si>
    <t>Troškovi sudskih postupaka</t>
  </si>
  <si>
    <t>Oprema za održavanje i zaštitu</t>
  </si>
  <si>
    <t>Knjige</t>
  </si>
  <si>
    <t>Sudske pristojbe</t>
  </si>
  <si>
    <t>Računala i računalna oprema</t>
  </si>
  <si>
    <t>A2205-34</t>
  </si>
  <si>
    <t>Projekt e-škole</t>
  </si>
  <si>
    <t>T2205-37</t>
  </si>
  <si>
    <t>Zalihe menstrualnih higijenskih potrepština</t>
  </si>
  <si>
    <t>P4301</t>
  </si>
  <si>
    <t>RAZVOJNI PROJEKTI EU</t>
  </si>
  <si>
    <t>T4301-67</t>
  </si>
  <si>
    <t>Projekt Pomoćnici u nastavi</t>
  </si>
  <si>
    <t>P4302</t>
  </si>
  <si>
    <t>PROJEKTI EU</t>
  </si>
  <si>
    <t>T4302-88</t>
  </si>
  <si>
    <t>Projekt Budi spreman i kompetentan V.V.</t>
  </si>
  <si>
    <t>12 Višak/manjak prihoda - ZŽ</t>
  </si>
  <si>
    <t>41 Prihodi za posebne namjene - proračunski korisnici</t>
  </si>
  <si>
    <t>42 Višak/manjak prihoda korisnici</t>
  </si>
  <si>
    <t>45  F.P. I dod.udio u por.na dohodak</t>
  </si>
  <si>
    <t>51 Pomoći iz državnog proračuna</t>
  </si>
  <si>
    <t>54 Pomoći iz inozemstva</t>
  </si>
  <si>
    <t>61 Donacije - proračunski korisnici</t>
  </si>
  <si>
    <t>81 Primici od finan.imovine I zaduž.</t>
  </si>
  <si>
    <t>8 Primici od financijske imovine i zaduživanja</t>
  </si>
  <si>
    <t>6 Prihodi poslovanja</t>
  </si>
  <si>
    <t>Pomoći proračunskim korisnicima iz proračuna koji im nije nadležan</t>
  </si>
  <si>
    <t>Tekuće pomoći proračunskim korisnicima iz proračuna koji im nije nadležan</t>
  </si>
  <si>
    <t>Prijenosi između prorač.korisnika istog proračuna</t>
  </si>
  <si>
    <t>Tekući prijenosi između prorač.korisnika istog proračuna</t>
  </si>
  <si>
    <t>Tekući prijenosi između prorač.korisnika istog prorač.temeljem prijenosa</t>
  </si>
  <si>
    <t>Prihodi od upravnih i administrativnih pristojbi, pristojbi po posebnim propisima i naknada</t>
  </si>
  <si>
    <t>Prihodi po posebnim propisim</t>
  </si>
  <si>
    <t>Ostali nespomenuti prihodi</t>
  </si>
  <si>
    <t>Prihodi od prodaje proizvoda i robe te pruženih usluga i prihodi od donacija te povrati po protestiranim jamstvima</t>
  </si>
  <si>
    <t>Prihodi od pruženih usluga</t>
  </si>
  <si>
    <t>Donacije od pravnih i fiz.osoba</t>
  </si>
  <si>
    <t>Tekuće donacije</t>
  </si>
  <si>
    <t>Prihodi iz nadležnog proračuna i od HZZO-a temeljem ugovornih obveza</t>
  </si>
  <si>
    <t xml:space="preserve"> Prihodi iz nadležnog proračuna za financiranje redovne djelatnosti proračunskih korisnika</t>
  </si>
  <si>
    <t>Prihodi iz nadležnog proračuna za financiranje rashoda poslovanja</t>
  </si>
  <si>
    <t xml:space="preserve"> Prihodi iz nadležnog proračuna za nabavu nefinancijske imovine</t>
  </si>
  <si>
    <t>Prihodi iz nadlež.prorač.za finan.izdataka za fin.imov.i otplatu zajm.</t>
  </si>
  <si>
    <t>Vlastiti izvori</t>
  </si>
  <si>
    <t>Višak prihoda</t>
  </si>
  <si>
    <t>Plaće (Brutro)</t>
  </si>
  <si>
    <t>Plaća za posebne uvjete rada</t>
  </si>
  <si>
    <t>Doprinosi na plaće</t>
  </si>
  <si>
    <t>Doprinosi za obvezno zdravstveno osiguranje</t>
  </si>
  <si>
    <t>Doprinosi za obvezno osiguranje u slučaju nezaposlenosti</t>
  </si>
  <si>
    <t>Naknade za prijevoz, za rad na terenu i odvojeni život</t>
  </si>
  <si>
    <t>Rashodi za materijal i energiju</t>
  </si>
  <si>
    <t>Materijal i dijelovi za tekuće i investicijsko održavanje</t>
  </si>
  <si>
    <t>Rashodi za usluge</t>
  </si>
  <si>
    <t>Usluge telefona, pošte i prijevoza</t>
  </si>
  <si>
    <t>Usluge tekućeg i investicijskog održavanja</t>
  </si>
  <si>
    <t>Naknade troš.osob. Izvan RO</t>
  </si>
  <si>
    <t>Ostali nespomenuti rashodi poslovanja</t>
  </si>
  <si>
    <t>Članarine</t>
  </si>
  <si>
    <t>Kamate za primljene kredite i zajmove</t>
  </si>
  <si>
    <t>Kamate za prim.kred. I zajm.od kred.i ost.fin.inst. Izvan javnog sektora</t>
  </si>
  <si>
    <t>Ostali financisjki rashodi</t>
  </si>
  <si>
    <t>Bankarske usluge i usluge platnog prometa</t>
  </si>
  <si>
    <t>Naknade građanima i kućanstvima na temelju osiguranja i dr. naknade</t>
  </si>
  <si>
    <t>Ostale naknade građanima i kućanstvima iz proračuna</t>
  </si>
  <si>
    <t>Naknade građanima i kućanstvima</t>
  </si>
  <si>
    <t>Ostali rashodi</t>
  </si>
  <si>
    <t>Tekuće donacije u naravi</t>
  </si>
  <si>
    <t>Postrojenja i opreme</t>
  </si>
  <si>
    <t>Knjige, umjetnička djela i ostale izložbene vrijednosti</t>
  </si>
  <si>
    <t>Nematerijalna proizvedena imovina</t>
  </si>
  <si>
    <t>Ostala nematerijalna proizvedena imovina</t>
  </si>
  <si>
    <t>Rashodi za dodatna ulaganja na nefinancijskoj imovini</t>
  </si>
  <si>
    <t>Izdaci za financijsku imovinu i otplate zajmova</t>
  </si>
  <si>
    <t>Izdaci za otplatu glavnice primljenih kredita i zajmova</t>
  </si>
  <si>
    <t>19 Predfinanciranje iz ZŽ</t>
  </si>
  <si>
    <t>Kapitalne pomoći proračunskim korisnicima iz proračuna koji im nije nadležan</t>
  </si>
  <si>
    <t>Dodatna ulaganja na građ. objektima</t>
  </si>
  <si>
    <t>Otplata glavnice primljenih kredita i zajmova od kreditnih i ostalih financijskih institucija izvan javnog sektora</t>
  </si>
  <si>
    <t>Rezultat poslovanja</t>
  </si>
  <si>
    <t>4 Prihodi za posebne namjene</t>
  </si>
  <si>
    <t>Primljeni krediti i zajmovi od međunarodnih organizacija, institucija i tijela EU te inozemnih vlada</t>
  </si>
  <si>
    <t>Primljeni zajmovi od međunarodnih organizacija</t>
  </si>
  <si>
    <t>09 Obrazovanje</t>
  </si>
  <si>
    <t>092 Srednjoškolsko obrazovanje</t>
  </si>
  <si>
    <t>5 Pomoći</t>
  </si>
  <si>
    <t>Primljeni krediti i zajmovi od kred.inst. Izvan javnog sektora</t>
  </si>
  <si>
    <t>Primljeni krediti od tuzemnih kreditnih institucija izvan javnog sektora - kratkoročni</t>
  </si>
  <si>
    <t>Otplata glavnice primljenih kredita od tuzemnih kreditnih institucija izvan javnog sektora</t>
  </si>
  <si>
    <t>Kapitalne donacije</t>
  </si>
  <si>
    <t>¸-</t>
  </si>
  <si>
    <t>Na temelju Zakona o proračunu ("Narodne novine“ broj 87/08, 136/12 i 15/15, 144/21),i Pravilnika o polugodišnjem i godišnjem izvještaju o izvršenju proračuna ("Narodne novine" 24/13, 102/17 i 1/20) SREDNJA ŠKOLA BIOGRAD NA MORU podnosi školskom odboru:</t>
  </si>
  <si>
    <t>Manjak prihoda</t>
  </si>
  <si>
    <t>A2204-08</t>
  </si>
  <si>
    <t>Ulaganja na građ.objektima SŠ BNM</t>
  </si>
  <si>
    <t>uređaji</t>
  </si>
  <si>
    <t>Ostale naknade iz proračuna u novcu</t>
  </si>
  <si>
    <t>IZVRŠENJE 
2024</t>
  </si>
  <si>
    <t>OSTVARENJE/IZVRŠENJE 
2025</t>
  </si>
  <si>
    <t xml:space="preserve"> IZVRŠENJE 
2025</t>
  </si>
  <si>
    <t>Kazne, upravne mjere i ostali prihodi</t>
  </si>
  <si>
    <t>Ostali prihodi</t>
  </si>
  <si>
    <t>Višak /manjak prihoda ZŽ</t>
  </si>
  <si>
    <t>Materijal i dijelovi za tek.i inv.održ.</t>
  </si>
  <si>
    <t>uredski materijal</t>
  </si>
  <si>
    <t>Višak/manjak prihoda ZŽ</t>
  </si>
  <si>
    <t>IZVRŠENJE FINANCIJSKOG PLANA PRORAČUNSKOG KORISNIKA DRŽAVNOG PRORAČUNA
ZA RAZDOBLJE 1.1.2026. - 30.06.2026 GODINE</t>
  </si>
  <si>
    <t>IZVRŠENJE 
2025</t>
  </si>
  <si>
    <t>OSTVARENJE/IZVRŠENJE 
2026</t>
  </si>
  <si>
    <t>OSTVARENJE/IZVRŠENJE 2026</t>
  </si>
  <si>
    <t xml:space="preserve"> IZVRŠENJE 
2026</t>
  </si>
  <si>
    <t xml:space="preserve"> OSTVARENJE/IZVRŠENJE 
2026</t>
  </si>
  <si>
    <t>IZVORNI PLAN 2026.</t>
  </si>
  <si>
    <t>5=4/2*100</t>
  </si>
  <si>
    <t>6=4/3*100</t>
  </si>
  <si>
    <t>6=5/4*100</t>
  </si>
  <si>
    <t>4=3/2*100</t>
  </si>
  <si>
    <t>Ostale pomoći</t>
  </si>
  <si>
    <t>službena i radna obuća i odjeća</t>
  </si>
  <si>
    <t>upravne i administrativne pristojbe</t>
  </si>
  <si>
    <t>52 Proračun JLS</t>
  </si>
  <si>
    <t>50 Pomoći iz državnog proračuna</t>
  </si>
  <si>
    <t xml:space="preserve"> PLAN 2026.</t>
  </si>
  <si>
    <t>PLAN 2026.</t>
  </si>
  <si>
    <t xml:space="preserve"> PLAN 2026</t>
  </si>
  <si>
    <t>T2205-35</t>
  </si>
  <si>
    <t>Projektna dokumentacija-javne potrebe u SŠ</t>
  </si>
  <si>
    <t>A2205-22</t>
  </si>
  <si>
    <t>Natjecanja i smotre u SŠ</t>
  </si>
  <si>
    <t>Program Potencijali zajednice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</si>
</sst>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k_n_-;\-* #,##0.00\ _k_n_-;_-* &quot;-&quot;??\ _k_n_-;_-@_-"/>
    <numFmt numFmtId="164" formatCode="_-* #,##0.00_-;\-* #,##0.00_-;_-* &quot;-&quot;??_-;_-@_-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name val="Arial"/>
      <family val="2"/>
      <charset val="238"/>
    </font>
    <font>
      <sz val="10"/>
      <color rgb="FF000000"/>
      <name val="Arial"/>
      <family val="2"/>
    </font>
    <font>
      <b/>
      <sz val="10"/>
      <name val="Arial"/>
      <family val="2"/>
    </font>
    <font>
      <sz val="11"/>
      <color rgb="FF0061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0"/>
      <color indexed="8"/>
      <name val="Arial"/>
      <family val="2"/>
    </font>
    <font>
      <sz val="10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7CE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5" fillId="0" borderId="0"/>
    <xf numFmtId="0" fontId="21" fillId="7" borderId="0" applyNumberFormat="0" applyBorder="0" applyAlignment="0" applyProtection="0"/>
    <xf numFmtId="0" fontId="27" fillId="9" borderId="0" applyNumberFormat="0" applyBorder="0" applyAlignment="0" applyProtection="0"/>
  </cellStyleXfs>
  <cellXfs count="265">
    <xf numFmtId="0" fontId="0" fillId="0" borderId="0" xfId="0"/>
    <xf numFmtId="0" fontId="5" fillId="0" borderId="0" xfId="0" applyNumberFormat="1" applyFont="1" applyFill="1" applyBorder="1" applyAlignment="1" applyProtection="1"/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3" xfId="0" applyNumberFormat="1" applyFont="1" applyFill="1" applyBorder="1" applyAlignment="1" applyProtection="1">
      <alignment horizontal="left" vertical="center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10" fillId="2" borderId="3" xfId="0" applyNumberFormat="1" applyFont="1" applyFill="1" applyBorder="1" applyAlignment="1" applyProtection="1">
      <alignment vertical="center" wrapText="1"/>
    </xf>
    <xf numFmtId="0" fontId="8" fillId="2" borderId="3" xfId="0" applyNumberFormat="1" applyFont="1" applyFill="1" applyBorder="1" applyAlignment="1" applyProtection="1">
      <alignment vertical="center" wrapText="1"/>
    </xf>
    <xf numFmtId="0" fontId="10" fillId="2" borderId="3" xfId="0" quotePrefix="1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 wrapText="1" indent="1"/>
    </xf>
    <xf numFmtId="0" fontId="9" fillId="2" borderId="3" xfId="0" applyFont="1" applyFill="1" applyBorder="1" applyAlignment="1">
      <alignment horizontal="left" vertical="center" indent="1"/>
    </xf>
    <xf numFmtId="0" fontId="9" fillId="2" borderId="3" xfId="0" applyNumberFormat="1" applyFont="1" applyFill="1" applyBorder="1" applyAlignment="1" applyProtection="1">
      <alignment horizontal="left" vertical="center" wrapText="1" indent="1"/>
    </xf>
    <xf numFmtId="0" fontId="8" fillId="2" borderId="3" xfId="0" quotePrefix="1" applyFont="1" applyFill="1" applyBorder="1" applyAlignment="1">
      <alignment horizontal="left" vertical="center" wrapText="1"/>
    </xf>
    <xf numFmtId="0" fontId="12" fillId="0" borderId="0" xfId="0" applyFont="1" applyAlignment="1">
      <alignment wrapText="1"/>
    </xf>
    <xf numFmtId="0" fontId="11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>
      <alignment vertical="center" wrapText="1"/>
    </xf>
    <xf numFmtId="0" fontId="7" fillId="0" borderId="3" xfId="0" quotePrefix="1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16" fillId="2" borderId="3" xfId="0" applyNumberFormat="1" applyFont="1" applyFill="1" applyBorder="1" applyAlignment="1" applyProtection="1">
      <alignment horizontal="center" vertical="center" wrapText="1"/>
    </xf>
    <xf numFmtId="0" fontId="16" fillId="0" borderId="3" xfId="0" quotePrefix="1" applyNumberFormat="1" applyFont="1" applyFill="1" applyBorder="1" applyAlignment="1" applyProtection="1">
      <alignment horizontal="center" vertical="center" wrapText="1"/>
    </xf>
    <xf numFmtId="0" fontId="16" fillId="0" borderId="3" xfId="0" quotePrefix="1" applyNumberFormat="1" applyFont="1" applyFill="1" applyBorder="1" applyAlignment="1" applyProtection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7" fillId="3" borderId="3" xfId="0" applyNumberFormat="1" applyFont="1" applyFill="1" applyBorder="1" applyAlignment="1" applyProtection="1">
      <alignment horizontal="center" vertical="center" wrapText="1"/>
    </xf>
    <xf numFmtId="0" fontId="0" fillId="3" borderId="0" xfId="0" applyFill="1"/>
    <xf numFmtId="0" fontId="16" fillId="3" borderId="3" xfId="0" applyNumberFormat="1" applyFont="1" applyFill="1" applyBorder="1" applyAlignment="1" applyProtection="1">
      <alignment horizontal="center" vertical="center" wrapText="1"/>
    </xf>
    <xf numFmtId="0" fontId="18" fillId="0" borderId="0" xfId="0" applyFont="1"/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8" fillId="3" borderId="2" xfId="0" applyNumberFormat="1" applyFont="1" applyFill="1" applyBorder="1" applyAlignment="1" applyProtection="1">
      <alignment vertical="center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5" fillId="2" borderId="0" xfId="0" applyNumberFormat="1" applyFont="1" applyFill="1" applyBorder="1" applyAlignment="1" applyProtection="1">
      <alignment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43" fontId="4" fillId="0" borderId="0" xfId="0" applyNumberFormat="1" applyFont="1" applyFill="1" applyBorder="1" applyAlignment="1" applyProtection="1">
      <alignment horizontal="center" vertical="center" wrapText="1"/>
    </xf>
    <xf numFmtId="43" fontId="5" fillId="0" borderId="0" xfId="0" applyNumberFormat="1" applyFont="1" applyFill="1" applyBorder="1" applyAlignment="1" applyProtection="1">
      <alignment vertical="center" wrapText="1"/>
    </xf>
    <xf numFmtId="43" fontId="4" fillId="2" borderId="0" xfId="0" applyNumberFormat="1" applyFont="1" applyFill="1" applyBorder="1" applyAlignment="1" applyProtection="1">
      <alignment horizontal="center" vertical="center" wrapText="1"/>
    </xf>
    <xf numFmtId="43" fontId="5" fillId="2" borderId="0" xfId="0" applyNumberFormat="1" applyFont="1" applyFill="1" applyBorder="1" applyAlignment="1" applyProtection="1">
      <alignment vertical="center" wrapText="1"/>
    </xf>
    <xf numFmtId="43" fontId="7" fillId="3" borderId="3" xfId="0" applyNumberFormat="1" applyFont="1" applyFill="1" applyBorder="1" applyAlignment="1" applyProtection="1">
      <alignment horizontal="center" vertical="center" wrapText="1"/>
    </xf>
    <xf numFmtId="43" fontId="16" fillId="3" borderId="3" xfId="0" applyNumberFormat="1" applyFont="1" applyFill="1" applyBorder="1" applyAlignment="1" applyProtection="1">
      <alignment horizontal="center" vertical="center" wrapText="1"/>
    </xf>
    <xf numFmtId="43" fontId="5" fillId="2" borderId="4" xfId="0" applyNumberFormat="1" applyFont="1" applyFill="1" applyBorder="1" applyAlignment="1">
      <alignment horizontal="right"/>
    </xf>
    <xf numFmtId="43" fontId="5" fillId="2" borderId="3" xfId="0" applyNumberFormat="1" applyFont="1" applyFill="1" applyBorder="1" applyAlignment="1">
      <alignment horizontal="right"/>
    </xf>
    <xf numFmtId="43" fontId="0" fillId="0" borderId="0" xfId="0" applyNumberFormat="1"/>
    <xf numFmtId="0" fontId="7" fillId="2" borderId="4" xfId="0" applyNumberFormat="1" applyFont="1" applyFill="1" applyBorder="1" applyAlignment="1" applyProtection="1">
      <alignment horizontal="left" vertical="center" wrapText="1"/>
    </xf>
    <xf numFmtId="43" fontId="7" fillId="2" borderId="4" xfId="0" applyNumberFormat="1" applyFont="1" applyFill="1" applyBorder="1" applyAlignment="1">
      <alignment horizontal="right"/>
    </xf>
    <xf numFmtId="43" fontId="7" fillId="2" borderId="3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left" vertical="center" wrapText="1"/>
    </xf>
    <xf numFmtId="0" fontId="7" fillId="2" borderId="2" xfId="0" applyNumberFormat="1" applyFont="1" applyFill="1" applyBorder="1" applyAlignment="1" applyProtection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left" vertical="center" wrapText="1"/>
    </xf>
    <xf numFmtId="0" fontId="7" fillId="2" borderId="2" xfId="0" applyNumberFormat="1" applyFont="1" applyFill="1" applyBorder="1" applyAlignment="1" applyProtection="1">
      <alignment horizontal="left" vertical="center" wrapText="1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4" fontId="19" fillId="4" borderId="7" xfId="0" applyNumberFormat="1" applyFont="1" applyFill="1" applyBorder="1" applyAlignment="1">
      <alignment wrapText="1"/>
    </xf>
    <xf numFmtId="4" fontId="19" fillId="4" borderId="7" xfId="0" applyNumberFormat="1" applyFont="1" applyFill="1" applyBorder="1" applyAlignment="1">
      <alignment horizontal="right" wrapText="1"/>
    </xf>
    <xf numFmtId="4" fontId="19" fillId="4" borderId="7" xfId="0" applyNumberFormat="1" applyFont="1" applyFill="1" applyBorder="1" applyAlignment="1">
      <alignment horizontal="right" wrapText="1" indent="1"/>
    </xf>
    <xf numFmtId="0" fontId="7" fillId="2" borderId="1" xfId="0" applyNumberFormat="1" applyFont="1" applyFill="1" applyBorder="1" applyAlignment="1" applyProtection="1">
      <alignment horizontal="left" vertical="center" wrapText="1"/>
    </xf>
    <xf numFmtId="0" fontId="7" fillId="2" borderId="2" xfId="0" applyNumberFormat="1" applyFont="1" applyFill="1" applyBorder="1" applyAlignment="1" applyProtection="1">
      <alignment horizontal="left" vertical="center" wrapText="1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7" fillId="5" borderId="4" xfId="0" applyNumberFormat="1" applyFont="1" applyFill="1" applyBorder="1" applyAlignment="1" applyProtection="1">
      <alignment horizontal="left" vertical="center" wrapText="1"/>
    </xf>
    <xf numFmtId="43" fontId="7" fillId="5" borderId="4" xfId="0" applyNumberFormat="1" applyFont="1" applyFill="1" applyBorder="1" applyAlignment="1">
      <alignment horizontal="right"/>
    </xf>
    <xf numFmtId="43" fontId="7" fillId="5" borderId="3" xfId="0" applyNumberFormat="1" applyFont="1" applyFill="1" applyBorder="1" applyAlignment="1">
      <alignment horizontal="right"/>
    </xf>
    <xf numFmtId="43" fontId="5" fillId="5" borderId="3" xfId="0" applyNumberFormat="1" applyFont="1" applyFill="1" applyBorder="1" applyAlignment="1">
      <alignment horizontal="right"/>
    </xf>
    <xf numFmtId="0" fontId="7" fillId="6" borderId="1" xfId="0" applyNumberFormat="1" applyFont="1" applyFill="1" applyBorder="1" applyAlignment="1" applyProtection="1">
      <alignment horizontal="left" vertical="center" wrapText="1"/>
    </xf>
    <xf numFmtId="0" fontId="7" fillId="6" borderId="2" xfId="0" applyNumberFormat="1" applyFont="1" applyFill="1" applyBorder="1" applyAlignment="1" applyProtection="1">
      <alignment horizontal="left" vertical="center" wrapText="1"/>
    </xf>
    <xf numFmtId="0" fontId="7" fillId="6" borderId="4" xfId="0" applyNumberFormat="1" applyFont="1" applyFill="1" applyBorder="1" applyAlignment="1" applyProtection="1">
      <alignment horizontal="left" vertical="center" wrapText="1"/>
    </xf>
    <xf numFmtId="43" fontId="7" fillId="6" borderId="4" xfId="0" applyNumberFormat="1" applyFont="1" applyFill="1" applyBorder="1" applyAlignment="1">
      <alignment horizontal="right"/>
    </xf>
    <xf numFmtId="43" fontId="7" fillId="6" borderId="3" xfId="0" applyNumberFormat="1" applyFont="1" applyFill="1" applyBorder="1" applyAlignment="1">
      <alignment horizontal="right"/>
    </xf>
    <xf numFmtId="43" fontId="5" fillId="0" borderId="3" xfId="0" applyNumberFormat="1" applyFont="1" applyFill="1" applyBorder="1" applyAlignment="1">
      <alignment horizontal="right"/>
    </xf>
    <xf numFmtId="43" fontId="7" fillId="0" borderId="3" xfId="0" applyNumberFormat="1" applyFont="1" applyFill="1" applyBorder="1" applyAlignment="1">
      <alignment horizontal="right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43" fontId="23" fillId="6" borderId="4" xfId="2" applyNumberFormat="1" applyFont="1" applyFill="1" applyBorder="1" applyAlignment="1">
      <alignment horizontal="right"/>
    </xf>
    <xf numFmtId="0" fontId="5" fillId="8" borderId="4" xfId="0" applyNumberFormat="1" applyFont="1" applyFill="1" applyBorder="1" applyAlignment="1" applyProtection="1">
      <alignment horizontal="left" vertical="center" wrapText="1"/>
    </xf>
    <xf numFmtId="0" fontId="7" fillId="8" borderId="4" xfId="0" applyNumberFormat="1" applyFont="1" applyFill="1" applyBorder="1" applyAlignment="1" applyProtection="1">
      <alignment horizontal="left" vertical="center" wrapText="1"/>
    </xf>
    <xf numFmtId="43" fontId="7" fillId="8" borderId="3" xfId="0" applyNumberFormat="1" applyFont="1" applyFill="1" applyBorder="1" applyAlignment="1">
      <alignment horizontal="right"/>
    </xf>
    <xf numFmtId="0" fontId="5" fillId="8" borderId="2" xfId="0" applyNumberFormat="1" applyFont="1" applyFill="1" applyBorder="1" applyAlignment="1" applyProtection="1">
      <alignment horizontal="left" vertical="center" wrapText="1"/>
    </xf>
    <xf numFmtId="0" fontId="10" fillId="6" borderId="3" xfId="0" applyNumberFormat="1" applyFont="1" applyFill="1" applyBorder="1" applyAlignment="1" applyProtection="1">
      <alignment horizontal="left" vertical="center" wrapText="1"/>
    </xf>
    <xf numFmtId="0" fontId="23" fillId="0" borderId="3" xfId="2" applyNumberFormat="1" applyFont="1" applyFill="1" applyBorder="1" applyAlignment="1" applyProtection="1">
      <alignment horizontal="left" vertical="center" wrapText="1" indent="1"/>
    </xf>
    <xf numFmtId="0" fontId="10" fillId="2" borderId="3" xfId="0" quotePrefix="1" applyFont="1" applyFill="1" applyBorder="1" applyAlignment="1">
      <alignment horizontal="left" vertical="center" wrapText="1"/>
    </xf>
    <xf numFmtId="0" fontId="24" fillId="2" borderId="3" xfId="0" quotePrefix="1" applyFont="1" applyFill="1" applyBorder="1" applyAlignment="1">
      <alignment horizontal="left" vertical="center"/>
    </xf>
    <xf numFmtId="0" fontId="0" fillId="0" borderId="0" xfId="0" applyFont="1"/>
    <xf numFmtId="0" fontId="26" fillId="2" borderId="3" xfId="0" applyNumberFormat="1" applyFont="1" applyFill="1" applyBorder="1" applyAlignment="1" applyProtection="1">
      <alignment horizontal="left" vertical="center" wrapText="1"/>
    </xf>
    <xf numFmtId="0" fontId="8" fillId="2" borderId="3" xfId="0" applyNumberFormat="1" applyFont="1" applyFill="1" applyBorder="1" applyAlignment="1" applyProtection="1">
      <alignment horizontal="left" vertical="center"/>
    </xf>
    <xf numFmtId="0" fontId="8" fillId="2" borderId="8" xfId="0" applyNumberFormat="1" applyFont="1" applyFill="1" applyBorder="1" applyAlignment="1" applyProtection="1">
      <alignment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16" fillId="3" borderId="4" xfId="0" applyNumberFormat="1" applyFont="1" applyFill="1" applyBorder="1" applyAlignment="1" applyProtection="1">
      <alignment horizontal="center" vertical="center" wrapText="1"/>
    </xf>
    <xf numFmtId="0" fontId="7" fillId="3" borderId="4" xfId="0" applyNumberFormat="1" applyFont="1" applyFill="1" applyBorder="1" applyAlignment="1" applyProtection="1">
      <alignment horizontal="center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28" fillId="0" borderId="3" xfId="2" applyNumberFormat="1" applyFont="1" applyFill="1" applyBorder="1" applyAlignment="1" applyProtection="1">
      <alignment horizontal="left" vertical="center"/>
    </xf>
    <xf numFmtId="0" fontId="28" fillId="0" borderId="3" xfId="2" applyNumberFormat="1" applyFont="1" applyFill="1" applyBorder="1" applyAlignment="1" applyProtection="1">
      <alignment vertical="center" wrapText="1"/>
    </xf>
    <xf numFmtId="0" fontId="28" fillId="0" borderId="3" xfId="2" applyNumberFormat="1" applyFont="1" applyFill="1" applyBorder="1" applyAlignment="1" applyProtection="1">
      <alignment horizontal="left" vertical="center" wrapText="1"/>
    </xf>
    <xf numFmtId="0" fontId="10" fillId="0" borderId="4" xfId="0" applyNumberFormat="1" applyFont="1" applyFill="1" applyBorder="1" applyAlignment="1" applyProtection="1">
      <alignment horizontal="left" vertical="center" wrapText="1"/>
    </xf>
    <xf numFmtId="43" fontId="10" fillId="0" borderId="4" xfId="0" applyNumberFormat="1" applyFont="1" applyFill="1" applyBorder="1" applyAlignment="1">
      <alignment horizontal="right"/>
    </xf>
    <xf numFmtId="43" fontId="10" fillId="0" borderId="3" xfId="0" applyNumberFormat="1" applyFont="1" applyFill="1" applyBorder="1" applyAlignment="1">
      <alignment horizontal="right"/>
    </xf>
    <xf numFmtId="0" fontId="5" fillId="8" borderId="1" xfId="0" applyNumberFormat="1" applyFont="1" applyFill="1" applyBorder="1" applyAlignment="1" applyProtection="1">
      <alignment horizontal="left" vertical="center" wrapText="1"/>
    </xf>
    <xf numFmtId="43" fontId="5" fillId="2" borderId="3" xfId="0" applyNumberFormat="1" applyFont="1" applyFill="1" applyBorder="1" applyAlignment="1" applyProtection="1">
      <alignment horizontal="right" wrapText="1"/>
    </xf>
    <xf numFmtId="43" fontId="0" fillId="0" borderId="3" xfId="0" applyNumberFormat="1" applyBorder="1"/>
    <xf numFmtId="43" fontId="7" fillId="2" borderId="3" xfId="0" applyNumberFormat="1" applyFont="1" applyFill="1" applyBorder="1" applyAlignment="1" applyProtection="1">
      <alignment horizontal="right" wrapText="1"/>
    </xf>
    <xf numFmtId="43" fontId="3" fillId="0" borderId="3" xfId="0" applyNumberFormat="1" applyFont="1" applyBorder="1"/>
    <xf numFmtId="43" fontId="0" fillId="0" borderId="3" xfId="0" applyNumberFormat="1" applyFont="1" applyBorder="1"/>
    <xf numFmtId="0" fontId="28" fillId="0" borderId="3" xfId="2" applyNumberFormat="1" applyFont="1" applyFill="1" applyBorder="1" applyAlignment="1" applyProtection="1">
      <alignment horizontal="left" vertical="center" wrapText="1" indent="1"/>
    </xf>
    <xf numFmtId="0" fontId="8" fillId="2" borderId="0" xfId="0" quotePrefix="1" applyFont="1" applyFill="1" applyBorder="1" applyAlignment="1">
      <alignment horizontal="left" vertical="center"/>
    </xf>
    <xf numFmtId="0" fontId="8" fillId="2" borderId="0" xfId="0" quotePrefix="1" applyFont="1" applyFill="1" applyBorder="1" applyAlignment="1">
      <alignment horizontal="left" vertical="center" wrapText="1"/>
    </xf>
    <xf numFmtId="43" fontId="25" fillId="4" borderId="3" xfId="0" applyNumberFormat="1" applyFont="1" applyFill="1" applyBorder="1" applyAlignment="1">
      <alignment horizontal="right" wrapText="1"/>
    </xf>
    <xf numFmtId="43" fontId="20" fillId="4" borderId="3" xfId="0" applyNumberFormat="1" applyFont="1" applyFill="1" applyBorder="1" applyAlignment="1">
      <alignment horizontal="right" wrapText="1"/>
    </xf>
    <xf numFmtId="43" fontId="31" fillId="2" borderId="3" xfId="0" applyNumberFormat="1" applyFont="1" applyFill="1" applyBorder="1" applyAlignment="1" applyProtection="1">
      <alignment vertical="center" wrapText="1"/>
    </xf>
    <xf numFmtId="43" fontId="3" fillId="0" borderId="3" xfId="0" applyNumberFormat="1" applyFont="1" applyBorder="1" applyAlignment="1">
      <alignment horizontal="right" vertical="center"/>
    </xf>
    <xf numFmtId="164" fontId="8" fillId="0" borderId="3" xfId="0" applyNumberFormat="1" applyFont="1" applyFill="1" applyBorder="1" applyAlignment="1" applyProtection="1">
      <alignment vertical="center"/>
    </xf>
    <xf numFmtId="164" fontId="7" fillId="0" borderId="3" xfId="0" applyNumberFormat="1" applyFont="1" applyFill="1" applyBorder="1" applyAlignment="1">
      <alignment horizontal="right"/>
    </xf>
    <xf numFmtId="164" fontId="7" fillId="3" borderId="3" xfId="0" applyNumberFormat="1" applyFont="1" applyFill="1" applyBorder="1" applyAlignment="1">
      <alignment horizontal="right"/>
    </xf>
    <xf numFmtId="164" fontId="8" fillId="0" borderId="3" xfId="0" applyNumberFormat="1" applyFont="1" applyFill="1" applyBorder="1" applyAlignment="1" applyProtection="1">
      <alignment vertical="center" wrapText="1"/>
    </xf>
    <xf numFmtId="164" fontId="7" fillId="0" borderId="3" xfId="0" applyNumberFormat="1" applyFont="1" applyFill="1" applyBorder="1" applyAlignment="1" applyProtection="1">
      <alignment horizontal="right" wrapText="1"/>
    </xf>
    <xf numFmtId="164" fontId="7" fillId="0" borderId="3" xfId="0" applyNumberFormat="1" applyFont="1" applyBorder="1" applyAlignment="1">
      <alignment horizontal="right"/>
    </xf>
    <xf numFmtId="164" fontId="7" fillId="3" borderId="3" xfId="0" applyNumberFormat="1" applyFont="1" applyFill="1" applyBorder="1" applyAlignment="1" applyProtection="1">
      <alignment horizontal="right" wrapText="1"/>
    </xf>
    <xf numFmtId="164" fontId="10" fillId="0" borderId="3" xfId="0" applyNumberFormat="1" applyFont="1" applyFill="1" applyBorder="1" applyAlignment="1" applyProtection="1">
      <alignment horizontal="left" vertical="center" wrapText="1"/>
    </xf>
    <xf numFmtId="164" fontId="7" fillId="3" borderId="3" xfId="0" quotePrefix="1" applyNumberFormat="1" applyFont="1" applyFill="1" applyBorder="1" applyAlignment="1">
      <alignment horizontal="left" wrapText="1"/>
    </xf>
    <xf numFmtId="164" fontId="7" fillId="3" borderId="3" xfId="0" applyNumberFormat="1" applyFont="1" applyFill="1" applyBorder="1" applyAlignment="1" applyProtection="1">
      <alignment horizontal="center" vertical="center" wrapText="1"/>
    </xf>
    <xf numFmtId="164" fontId="7" fillId="3" borderId="3" xfId="0" applyNumberFormat="1" applyFont="1" applyFill="1" applyBorder="1" applyAlignment="1" applyProtection="1">
      <alignment horizontal="left" vertical="center" wrapText="1"/>
    </xf>
    <xf numFmtId="164" fontId="10" fillId="3" borderId="3" xfId="0" applyNumberFormat="1" applyFont="1" applyFill="1" applyBorder="1" applyAlignment="1" applyProtection="1">
      <alignment vertical="center"/>
    </xf>
    <xf numFmtId="164" fontId="28" fillId="3" borderId="3" xfId="0" applyNumberFormat="1" applyFont="1" applyFill="1" applyBorder="1" applyAlignment="1" applyProtection="1">
      <alignment wrapText="1"/>
    </xf>
    <xf numFmtId="164" fontId="29" fillId="0" borderId="3" xfId="2" applyNumberFormat="1" applyFont="1" applyFill="1" applyBorder="1" applyAlignment="1" applyProtection="1">
      <alignment vertical="center" wrapText="1"/>
    </xf>
    <xf numFmtId="43" fontId="5" fillId="2" borderId="0" xfId="0" applyNumberFormat="1" applyFont="1" applyFill="1" applyBorder="1" applyAlignment="1">
      <alignment horizontal="right"/>
    </xf>
    <xf numFmtId="43" fontId="0" fillId="0" borderId="0" xfId="0" applyNumberFormat="1" applyBorder="1"/>
    <xf numFmtId="164" fontId="5" fillId="0" borderId="3" xfId="0" applyNumberFormat="1" applyFont="1" applyFill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43" fontId="30" fillId="0" borderId="3" xfId="3" applyNumberFormat="1" applyFont="1" applyFill="1" applyBorder="1" applyAlignment="1">
      <alignment horizontal="right"/>
    </xf>
    <xf numFmtId="0" fontId="8" fillId="2" borderId="3" xfId="0" applyNumberFormat="1" applyFont="1" applyFill="1" applyBorder="1" applyAlignment="1" applyProtection="1">
      <alignment vertical="center"/>
    </xf>
    <xf numFmtId="43" fontId="0" fillId="0" borderId="3" xfId="0" applyNumberFormat="1" applyFont="1" applyBorder="1" applyAlignment="1">
      <alignment horizontal="right" vertical="center"/>
    </xf>
    <xf numFmtId="43" fontId="28" fillId="0" borderId="3" xfId="3" applyNumberFormat="1" applyFont="1" applyFill="1" applyBorder="1" applyAlignment="1">
      <alignment horizontal="right"/>
    </xf>
    <xf numFmtId="43" fontId="28" fillId="8" borderId="4" xfId="3" applyNumberFormat="1" applyFont="1" applyFill="1" applyBorder="1" applyAlignment="1">
      <alignment horizontal="right"/>
    </xf>
    <xf numFmtId="43" fontId="28" fillId="8" borderId="3" xfId="3" applyNumberFormat="1" applyFont="1" applyFill="1" applyBorder="1" applyAlignment="1">
      <alignment horizontal="right"/>
    </xf>
    <xf numFmtId="43" fontId="30" fillId="0" borderId="3" xfId="3" applyNumberFormat="1" applyFont="1" applyFill="1" applyBorder="1"/>
    <xf numFmtId="43" fontId="28" fillId="0" borderId="3" xfId="3" applyNumberFormat="1" applyFont="1" applyFill="1" applyBorder="1" applyAlignment="1">
      <alignment horizontal="right" vertical="center"/>
    </xf>
    <xf numFmtId="43" fontId="28" fillId="0" borderId="3" xfId="3" applyNumberFormat="1" applyFont="1" applyFill="1" applyBorder="1" applyAlignment="1">
      <alignment horizontal="right" vertical="center" wrapText="1"/>
    </xf>
    <xf numFmtId="43" fontId="28" fillId="0" borderId="3" xfId="3" applyNumberFormat="1" applyFont="1" applyFill="1" applyBorder="1"/>
    <xf numFmtId="43" fontId="25" fillId="4" borderId="7" xfId="0" applyNumberFormat="1" applyFont="1" applyFill="1" applyBorder="1" applyAlignment="1">
      <alignment horizontal="right" wrapText="1"/>
    </xf>
    <xf numFmtId="43" fontId="30" fillId="0" borderId="3" xfId="3" applyNumberFormat="1" applyFont="1" applyFill="1" applyBorder="1" applyAlignment="1" applyProtection="1">
      <alignment horizontal="right" wrapText="1"/>
    </xf>
    <xf numFmtId="43" fontId="32" fillId="2" borderId="3" xfId="0" applyNumberFormat="1" applyFont="1" applyFill="1" applyBorder="1" applyAlignment="1" applyProtection="1">
      <alignment horizontal="right" wrapText="1"/>
    </xf>
    <xf numFmtId="43" fontId="1" fillId="0" borderId="3" xfId="0" applyNumberFormat="1" applyFont="1" applyBorder="1"/>
    <xf numFmtId="43" fontId="28" fillId="0" borderId="3" xfId="2" applyNumberFormat="1" applyFont="1" applyFill="1" applyBorder="1" applyAlignment="1">
      <alignment horizontal="right"/>
    </xf>
    <xf numFmtId="43" fontId="28" fillId="6" borderId="3" xfId="3" applyNumberFormat="1" applyFont="1" applyFill="1" applyBorder="1" applyAlignment="1">
      <alignment horizontal="right"/>
    </xf>
    <xf numFmtId="43" fontId="3" fillId="6" borderId="3" xfId="0" applyNumberFormat="1" applyFont="1" applyFill="1" applyBorder="1"/>
    <xf numFmtId="43" fontId="3" fillId="0" borderId="3" xfId="0" applyNumberFormat="1" applyFont="1" applyFill="1" applyBorder="1"/>
    <xf numFmtId="43" fontId="22" fillId="0" borderId="3" xfId="0" applyNumberFormat="1" applyFont="1" applyFill="1" applyBorder="1"/>
    <xf numFmtId="43" fontId="0" fillId="0" borderId="3" xfId="0" applyNumberFormat="1" applyFont="1" applyFill="1" applyBorder="1"/>
    <xf numFmtId="43" fontId="2" fillId="0" borderId="3" xfId="0" applyNumberFormat="1" applyFont="1" applyFill="1" applyBorder="1"/>
    <xf numFmtId="43" fontId="30" fillId="0" borderId="3" xfId="0" applyNumberFormat="1" applyFont="1" applyFill="1" applyBorder="1"/>
    <xf numFmtId="43" fontId="28" fillId="0" borderId="3" xfId="0" applyNumberFormat="1" applyFont="1" applyFill="1" applyBorder="1"/>
    <xf numFmtId="43" fontId="29" fillId="0" borderId="3" xfId="2" applyNumberFormat="1" applyFont="1" applyFill="1" applyBorder="1"/>
    <xf numFmtId="43" fontId="30" fillId="0" borderId="3" xfId="2" applyNumberFormat="1" applyFont="1" applyFill="1" applyBorder="1"/>
    <xf numFmtId="164" fontId="29" fillId="0" borderId="3" xfId="2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left" vertical="center" wrapText="1"/>
    </xf>
    <xf numFmtId="0" fontId="7" fillId="2" borderId="2" xfId="0" applyNumberFormat="1" applyFont="1" applyFill="1" applyBorder="1" applyAlignment="1" applyProtection="1">
      <alignment horizontal="left" vertical="center" wrapText="1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left" vertical="center" wrapText="1"/>
    </xf>
    <xf numFmtId="0" fontId="7" fillId="2" borderId="2" xfId="0" applyNumberFormat="1" applyFont="1" applyFill="1" applyBorder="1" applyAlignment="1" applyProtection="1">
      <alignment horizontal="left" vertical="center" wrapText="1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left" vertical="center" wrapText="1"/>
    </xf>
    <xf numFmtId="0" fontId="7" fillId="2" borderId="2" xfId="0" applyNumberFormat="1" applyFont="1" applyFill="1" applyBorder="1" applyAlignment="1" applyProtection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0" fillId="2" borderId="0" xfId="0" applyFill="1"/>
    <xf numFmtId="43" fontId="0" fillId="2" borderId="0" xfId="0" applyNumberFormat="1" applyFill="1"/>
    <xf numFmtId="0" fontId="7" fillId="3" borderId="4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left" vertical="center" wrapText="1"/>
    </xf>
    <xf numFmtId="0" fontId="7" fillId="2" borderId="2" xfId="0" applyNumberFormat="1" applyFont="1" applyFill="1" applyBorder="1" applyAlignment="1" applyProtection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3" fillId="0" borderId="0" xfId="0" applyFont="1" applyAlignment="1">
      <alignment horizontal="center"/>
    </xf>
    <xf numFmtId="0" fontId="7" fillId="5" borderId="4" xfId="0" applyNumberFormat="1" applyFont="1" applyFill="1" applyBorder="1" applyAlignment="1" applyProtection="1">
      <alignment horizontal="left" vertical="center" wrapText="1"/>
    </xf>
    <xf numFmtId="0" fontId="7" fillId="2" borderId="2" xfId="0" applyNumberFormat="1" applyFont="1" applyFill="1" applyBorder="1" applyAlignment="1" applyProtection="1">
      <alignment horizontal="left" vertical="center" wrapText="1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20" fillId="2" borderId="4" xfId="0" applyNumberFormat="1" applyFont="1" applyFill="1" applyBorder="1" applyAlignment="1" applyProtection="1">
      <alignment horizontal="left" vertical="center" wrapText="1"/>
    </xf>
    <xf numFmtId="0" fontId="20" fillId="2" borderId="1" xfId="0" applyNumberFormat="1" applyFont="1" applyFill="1" applyBorder="1" applyAlignment="1" applyProtection="1">
      <alignment horizontal="left" vertical="center" wrapText="1"/>
    </xf>
    <xf numFmtId="0" fontId="20" fillId="5" borderId="1" xfId="0" applyNumberFormat="1" applyFont="1" applyFill="1" applyBorder="1" applyAlignment="1" applyProtection="1">
      <alignment horizontal="left" vertical="center" wrapText="1"/>
    </xf>
    <xf numFmtId="0" fontId="5" fillId="5" borderId="2" xfId="0" applyNumberFormat="1" applyFont="1" applyFill="1" applyBorder="1" applyAlignment="1" applyProtection="1">
      <alignment horizontal="left" vertical="center" wrapText="1"/>
    </xf>
    <xf numFmtId="0" fontId="5" fillId="5" borderId="4" xfId="0" applyNumberFormat="1" applyFont="1" applyFill="1" applyBorder="1" applyAlignment="1" applyProtection="1">
      <alignment horizontal="left" vertical="center" wrapText="1"/>
    </xf>
    <xf numFmtId="0" fontId="20" fillId="5" borderId="4" xfId="0" applyNumberFormat="1" applyFont="1" applyFill="1" applyBorder="1" applyAlignment="1" applyProtection="1">
      <alignment horizontal="left" vertical="center" wrapText="1"/>
    </xf>
    <xf numFmtId="43" fontId="5" fillId="5" borderId="4" xfId="0" applyNumberFormat="1" applyFont="1" applyFill="1" applyBorder="1" applyAlignment="1">
      <alignment horizontal="right"/>
    </xf>
    <xf numFmtId="0" fontId="19" fillId="2" borderId="4" xfId="0" applyNumberFormat="1" applyFont="1" applyFill="1" applyBorder="1" applyAlignment="1" applyProtection="1">
      <alignment horizontal="left" vertical="center" wrapText="1"/>
    </xf>
    <xf numFmtId="0" fontId="33" fillId="0" borderId="0" xfId="0" applyFont="1" applyAlignment="1">
      <alignment horizontal="center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center" wrapText="1"/>
    </xf>
    <xf numFmtId="0" fontId="7" fillId="3" borderId="1" xfId="0" quotePrefix="1" applyFont="1" applyFill="1" applyBorder="1" applyAlignment="1">
      <alignment horizontal="left" wrapText="1"/>
    </xf>
    <xf numFmtId="0" fontId="7" fillId="3" borderId="2" xfId="0" quotePrefix="1" applyFont="1" applyFill="1" applyBorder="1" applyAlignment="1">
      <alignment horizontal="left" wrapText="1"/>
    </xf>
    <xf numFmtId="0" fontId="7" fillId="3" borderId="4" xfId="0" quotePrefix="1" applyFont="1" applyFill="1" applyBorder="1" applyAlignment="1">
      <alignment horizontal="left" wrapText="1"/>
    </xf>
    <xf numFmtId="0" fontId="10" fillId="2" borderId="0" xfId="0" applyNumberFormat="1" applyFont="1" applyFill="1" applyBorder="1" applyAlignment="1" applyProtection="1">
      <alignment horizontal="left" vertical="center" wrapText="1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vertical="center" wrapText="1"/>
    </xf>
    <xf numFmtId="0" fontId="7" fillId="0" borderId="3" xfId="0" quotePrefix="1" applyFont="1" applyBorder="1" applyAlignment="1">
      <alignment horizontal="center" vertical="center" wrapText="1"/>
    </xf>
    <xf numFmtId="0" fontId="16" fillId="0" borderId="1" xfId="0" quotePrefix="1" applyFont="1" applyBorder="1" applyAlignment="1">
      <alignment horizontal="center" vertical="center" wrapText="1"/>
    </xf>
    <xf numFmtId="0" fontId="16" fillId="0" borderId="2" xfId="0" quotePrefix="1" applyFont="1" applyBorder="1" applyAlignment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Font="1" applyBorder="1" applyAlignment="1">
      <alignment horizontal="left" vertical="top" wrapText="1"/>
    </xf>
    <xf numFmtId="0" fontId="10" fillId="3" borderId="1" xfId="0" applyNumberFormat="1" applyFont="1" applyFill="1" applyBorder="1" applyAlignment="1" applyProtection="1">
      <alignment horizontal="left" vertical="center" wrapText="1"/>
    </xf>
    <xf numFmtId="0" fontId="8" fillId="3" borderId="2" xfId="0" applyNumberFormat="1" applyFont="1" applyFill="1" applyBorder="1" applyAlignment="1" applyProtection="1">
      <alignment vertical="center" wrapText="1"/>
    </xf>
    <xf numFmtId="0" fontId="8" fillId="3" borderId="2" xfId="0" applyNumberFormat="1" applyFont="1" applyFill="1" applyBorder="1" applyAlignment="1" applyProtection="1">
      <alignment vertical="center"/>
    </xf>
    <xf numFmtId="0" fontId="8" fillId="0" borderId="2" xfId="0" applyNumberFormat="1" applyFont="1" applyFill="1" applyBorder="1" applyAlignment="1" applyProtection="1">
      <alignment vertical="center"/>
    </xf>
    <xf numFmtId="0" fontId="10" fillId="0" borderId="1" xfId="0" quotePrefix="1" applyFont="1" applyFill="1" applyBorder="1" applyAlignment="1">
      <alignment horizontal="left" vertical="center"/>
    </xf>
    <xf numFmtId="0" fontId="16" fillId="0" borderId="3" xfId="0" quotePrefix="1" applyFont="1" applyBorder="1" applyAlignment="1">
      <alignment horizontal="center" wrapText="1"/>
    </xf>
    <xf numFmtId="0" fontId="16" fillId="0" borderId="1" xfId="0" quotePrefix="1" applyFont="1" applyBorder="1" applyAlignment="1">
      <alignment horizontal="center" wrapText="1"/>
    </xf>
    <xf numFmtId="0" fontId="7" fillId="3" borderId="3" xfId="0" quotePrefix="1" applyFont="1" applyFill="1" applyBorder="1" applyAlignment="1">
      <alignment horizontal="left" vertical="center" wrapText="1"/>
    </xf>
    <xf numFmtId="0" fontId="10" fillId="0" borderId="1" xfId="0" quotePrefix="1" applyFont="1" applyBorder="1" applyAlignment="1">
      <alignment horizontal="left" vertical="center"/>
    </xf>
    <xf numFmtId="0" fontId="10" fillId="3" borderId="1" xfId="0" quotePrefix="1" applyNumberFormat="1" applyFont="1" applyFill="1" applyBorder="1" applyAlignment="1" applyProtection="1">
      <alignment horizontal="left" vertical="center" wrapText="1"/>
    </xf>
    <xf numFmtId="0" fontId="10" fillId="0" borderId="1" xfId="0" quotePrefix="1" applyNumberFormat="1" applyFont="1" applyFill="1" applyBorder="1" applyAlignment="1" applyProtection="1">
      <alignment horizontal="left" vertical="center" wrapText="1"/>
    </xf>
    <xf numFmtId="0" fontId="10" fillId="2" borderId="5" xfId="0" applyNumberFormat="1" applyFont="1" applyFill="1" applyBorder="1" applyAlignment="1" applyProtection="1">
      <alignment horizontal="left" vertical="center" wrapText="1"/>
    </xf>
    <xf numFmtId="0" fontId="16" fillId="3" borderId="1" xfId="0" applyNumberFormat="1" applyFont="1" applyFill="1" applyBorder="1" applyAlignment="1" applyProtection="1">
      <alignment horizontal="center" vertical="center" wrapText="1"/>
    </xf>
    <xf numFmtId="0" fontId="16" fillId="3" borderId="2" xfId="0" applyNumberFormat="1" applyFont="1" applyFill="1" applyBorder="1" applyAlignment="1" applyProtection="1">
      <alignment horizontal="center" vertical="center" wrapText="1"/>
    </xf>
    <xf numFmtId="0" fontId="16" fillId="3" borderId="4" xfId="0" applyNumberFormat="1" applyFont="1" applyFill="1" applyBorder="1" applyAlignment="1" applyProtection="1">
      <alignment horizontal="center" vertical="center" wrapText="1"/>
    </xf>
    <xf numFmtId="0" fontId="7" fillId="3" borderId="1" xfId="0" applyNumberFormat="1" applyFont="1" applyFill="1" applyBorder="1" applyAlignment="1" applyProtection="1">
      <alignment horizontal="center" vertical="center" wrapText="1"/>
    </xf>
    <xf numFmtId="0" fontId="7" fillId="3" borderId="2" xfId="0" applyNumberFormat="1" applyFont="1" applyFill="1" applyBorder="1" applyAlignment="1" applyProtection="1">
      <alignment horizontal="center" vertical="center" wrapText="1"/>
    </xf>
    <xf numFmtId="0" fontId="7" fillId="3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7" fillId="5" borderId="1" xfId="0" applyNumberFormat="1" applyFont="1" applyFill="1" applyBorder="1" applyAlignment="1" applyProtection="1">
      <alignment horizontal="left" vertical="center" wrapText="1"/>
    </xf>
    <xf numFmtId="0" fontId="7" fillId="5" borderId="2" xfId="0" applyNumberFormat="1" applyFont="1" applyFill="1" applyBorder="1" applyAlignment="1" applyProtection="1">
      <alignment horizontal="left" vertical="center" wrapText="1"/>
    </xf>
    <xf numFmtId="0" fontId="7" fillId="5" borderId="4" xfId="0" applyNumberFormat="1" applyFont="1" applyFill="1" applyBorder="1" applyAlignment="1" applyProtection="1">
      <alignment horizontal="left" vertical="center" wrapText="1"/>
    </xf>
    <xf numFmtId="0" fontId="17" fillId="2" borderId="0" xfId="0" applyFont="1" applyFill="1" applyAlignment="1">
      <alignment horizontal="center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5" fillId="2" borderId="3" xfId="0" applyNumberFormat="1" applyFont="1" applyFill="1" applyBorder="1" applyAlignment="1" applyProtection="1">
      <alignment horizontal="left" vertical="center" wrapText="1"/>
    </xf>
  </cellXfs>
  <cellStyles count="4">
    <cellStyle name="Dobro" xfId="3" builtinId="26"/>
    <cellStyle name="Loše" xfId="2" builtinId="27"/>
    <cellStyle name="Normalno" xfId="0" builtinId="0"/>
    <cellStyle name="Obično_List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W42"/>
  <sheetViews>
    <sheetView topLeftCell="A10" zoomScaleNormal="100" workbookViewId="0">
      <selection activeCell="J30" sqref="J30"/>
    </sheetView>
  </sheetViews>
  <sheetFormatPr defaultRowHeight="15" x14ac:dyDescent="0.25"/>
  <cols>
    <col min="6" max="7" width="25.28515625" customWidth="1"/>
    <col min="8" max="8" width="25.28515625" hidden="1" customWidth="1"/>
    <col min="9" max="10" width="25.28515625" customWidth="1"/>
    <col min="11" max="12" width="15.7109375" customWidth="1"/>
    <col min="13" max="13" width="25.28515625" customWidth="1"/>
  </cols>
  <sheetData>
    <row r="3" spans="2:13" x14ac:dyDescent="0.25">
      <c r="F3" s="222" t="s">
        <v>218</v>
      </c>
      <c r="G3" s="222"/>
      <c r="H3" s="222"/>
      <c r="I3" s="222"/>
      <c r="J3" s="222"/>
    </row>
    <row r="4" spans="2:13" x14ac:dyDescent="0.25">
      <c r="F4" s="222"/>
      <c r="G4" s="222"/>
      <c r="H4" s="222"/>
      <c r="I4" s="222"/>
      <c r="J4" s="222"/>
    </row>
    <row r="7" spans="2:13" ht="42" customHeight="1" x14ac:dyDescent="0.25">
      <c r="B7" s="225" t="s">
        <v>233</v>
      </c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4"/>
    </row>
    <row r="8" spans="2:13" ht="18" customHeight="1" x14ac:dyDescent="0.25">
      <c r="B8" s="224"/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3"/>
    </row>
    <row r="9" spans="2:13" ht="15.75" customHeight="1" x14ac:dyDescent="0.25">
      <c r="B9" s="225" t="s">
        <v>10</v>
      </c>
      <c r="C9" s="225"/>
      <c r="D9" s="225"/>
      <c r="E9" s="225"/>
      <c r="F9" s="225"/>
      <c r="G9" s="225"/>
      <c r="H9" s="225"/>
      <c r="I9" s="225"/>
      <c r="J9" s="225"/>
      <c r="K9" s="225"/>
      <c r="L9" s="225"/>
      <c r="M9" s="23"/>
    </row>
    <row r="10" spans="2:13" ht="18" x14ac:dyDescent="0.25">
      <c r="B10" s="224"/>
      <c r="C10" s="224"/>
      <c r="D10" s="224"/>
      <c r="E10" s="224"/>
      <c r="F10" s="224"/>
      <c r="G10" s="224"/>
      <c r="H10" s="224"/>
      <c r="I10" s="224"/>
      <c r="J10" s="224"/>
      <c r="K10" s="224"/>
      <c r="L10" s="224"/>
      <c r="M10" s="4"/>
    </row>
    <row r="11" spans="2:13" ht="18" customHeight="1" x14ac:dyDescent="0.25">
      <c r="B11" s="225" t="s">
        <v>43</v>
      </c>
      <c r="C11" s="225"/>
      <c r="D11" s="225"/>
      <c r="E11" s="225"/>
      <c r="F11" s="225"/>
      <c r="G11" s="225"/>
      <c r="H11" s="225"/>
      <c r="I11" s="225"/>
      <c r="J11" s="225"/>
      <c r="K11" s="225"/>
      <c r="L11" s="225"/>
      <c r="M11" s="22"/>
    </row>
    <row r="12" spans="2:13" ht="18" customHeight="1" x14ac:dyDescent="0.25">
      <c r="B12" s="225"/>
      <c r="C12" s="225"/>
      <c r="D12" s="225"/>
      <c r="E12" s="225"/>
      <c r="F12" s="225"/>
      <c r="G12" s="225"/>
      <c r="H12" s="225"/>
      <c r="I12" s="225"/>
      <c r="J12" s="225"/>
      <c r="K12" s="225"/>
      <c r="L12" s="225"/>
      <c r="M12" s="22"/>
    </row>
    <row r="13" spans="2:13" ht="18" customHeight="1" x14ac:dyDescent="0.25">
      <c r="B13" s="249" t="s">
        <v>51</v>
      </c>
      <c r="C13" s="249"/>
      <c r="D13" s="249"/>
      <c r="E13" s="249"/>
      <c r="F13" s="249"/>
      <c r="G13" s="46"/>
      <c r="H13" s="42"/>
      <c r="I13" s="42"/>
      <c r="J13" s="42"/>
      <c r="K13" s="43"/>
      <c r="L13" s="43"/>
    </row>
    <row r="14" spans="2:13" ht="25.5" x14ac:dyDescent="0.25">
      <c r="B14" s="233" t="s">
        <v>7</v>
      </c>
      <c r="C14" s="233"/>
      <c r="D14" s="233"/>
      <c r="E14" s="233"/>
      <c r="F14" s="233"/>
      <c r="G14" s="25" t="s">
        <v>234</v>
      </c>
      <c r="H14" s="25"/>
      <c r="I14" s="25" t="s">
        <v>249</v>
      </c>
      <c r="J14" s="25" t="s">
        <v>235</v>
      </c>
      <c r="K14" s="25" t="s">
        <v>21</v>
      </c>
      <c r="L14" s="25" t="s">
        <v>41</v>
      </c>
    </row>
    <row r="15" spans="2:13" x14ac:dyDescent="0.25">
      <c r="B15" s="243">
        <v>1</v>
      </c>
      <c r="C15" s="243"/>
      <c r="D15" s="243"/>
      <c r="E15" s="243"/>
      <c r="F15" s="244"/>
      <c r="G15" s="29">
        <v>2</v>
      </c>
      <c r="H15" s="28"/>
      <c r="I15" s="28">
        <v>3</v>
      </c>
      <c r="J15" s="28">
        <v>4</v>
      </c>
      <c r="K15" s="28" t="s">
        <v>240</v>
      </c>
      <c r="L15" s="28" t="s">
        <v>241</v>
      </c>
    </row>
    <row r="16" spans="2:13" x14ac:dyDescent="0.25">
      <c r="B16" s="231" t="s">
        <v>23</v>
      </c>
      <c r="C16" s="232"/>
      <c r="D16" s="232"/>
      <c r="E16" s="232"/>
      <c r="F16" s="241"/>
      <c r="G16" s="135">
        <v>1140473.1599999999</v>
      </c>
      <c r="H16" s="151"/>
      <c r="I16" s="151">
        <v>1565291.52</v>
      </c>
      <c r="J16" s="151">
        <v>853292.15</v>
      </c>
      <c r="K16" s="151">
        <f>(J16/G16)*100</f>
        <v>74.819134717734187</v>
      </c>
      <c r="L16" s="151">
        <f>(J16/I16)*100</f>
        <v>54.513305610957374</v>
      </c>
    </row>
    <row r="17" spans="1:49" x14ac:dyDescent="0.25">
      <c r="B17" s="242" t="s">
        <v>22</v>
      </c>
      <c r="C17" s="241"/>
      <c r="D17" s="241"/>
      <c r="E17" s="241"/>
      <c r="F17" s="241"/>
      <c r="G17" s="135">
        <v>0</v>
      </c>
      <c r="H17" s="136"/>
      <c r="I17" s="151">
        <v>0</v>
      </c>
      <c r="J17" s="151">
        <v>0</v>
      </c>
      <c r="K17" s="151">
        <v>0</v>
      </c>
      <c r="L17" s="151">
        <v>0</v>
      </c>
    </row>
    <row r="18" spans="1:49" x14ac:dyDescent="0.25">
      <c r="B18" s="238" t="s">
        <v>0</v>
      </c>
      <c r="C18" s="239"/>
      <c r="D18" s="239"/>
      <c r="E18" s="239"/>
      <c r="F18" s="240"/>
      <c r="G18" s="146">
        <f>+G16</f>
        <v>1140473.1599999999</v>
      </c>
      <c r="H18" s="146"/>
      <c r="I18" s="146">
        <f t="shared" ref="I18:J18" si="0">+I16</f>
        <v>1565291.52</v>
      </c>
      <c r="J18" s="146">
        <f t="shared" si="0"/>
        <v>853292.15</v>
      </c>
      <c r="K18" s="137">
        <f>(J18/G18)*100</f>
        <v>74.819134717734187</v>
      </c>
      <c r="L18" s="137">
        <f>(J18/I18)*100</f>
        <v>54.513305610957374</v>
      </c>
    </row>
    <row r="19" spans="1:49" x14ac:dyDescent="0.25">
      <c r="B19" s="248" t="s">
        <v>24</v>
      </c>
      <c r="C19" s="232"/>
      <c r="D19" s="232"/>
      <c r="E19" s="232"/>
      <c r="F19" s="232"/>
      <c r="G19" s="138">
        <v>1048188.09</v>
      </c>
      <c r="H19" s="151"/>
      <c r="I19" s="151">
        <v>1462756.44</v>
      </c>
      <c r="J19" s="151">
        <v>809142.17</v>
      </c>
      <c r="K19" s="151">
        <f>(J19/G19)*100</f>
        <v>77.194367854341877</v>
      </c>
      <c r="L19" s="139">
        <f>(J19/I19)*100</f>
        <v>55.316260990107146</v>
      </c>
    </row>
    <row r="20" spans="1:49" x14ac:dyDescent="0.25">
      <c r="B20" s="246" t="s">
        <v>25</v>
      </c>
      <c r="C20" s="241"/>
      <c r="D20" s="241"/>
      <c r="E20" s="241"/>
      <c r="F20" s="241"/>
      <c r="G20" s="135">
        <v>201048.18</v>
      </c>
      <c r="H20" s="152"/>
      <c r="I20" s="152">
        <v>111800.54</v>
      </c>
      <c r="J20" s="152">
        <v>59173.26</v>
      </c>
      <c r="K20" s="151">
        <f>(J20/G20)*100</f>
        <v>29.43237785092111</v>
      </c>
      <c r="L20" s="139">
        <f>(J20/I20)*100</f>
        <v>52.927526110339009</v>
      </c>
    </row>
    <row r="21" spans="1:49" x14ac:dyDescent="0.25">
      <c r="B21" s="17" t="s">
        <v>1</v>
      </c>
      <c r="C21" s="40"/>
      <c r="D21" s="40"/>
      <c r="E21" s="40"/>
      <c r="F21" s="40"/>
      <c r="G21" s="146">
        <f>+G20+G19</f>
        <v>1249236.27</v>
      </c>
      <c r="H21" s="146"/>
      <c r="I21" s="137">
        <f>+I20+I19</f>
        <v>1574556.98</v>
      </c>
      <c r="J21" s="137">
        <f>+J20+J19</f>
        <v>868315.43</v>
      </c>
      <c r="K21" s="137">
        <f>(J21/G21)*100</f>
        <v>69.507702494100656</v>
      </c>
      <c r="L21" s="137">
        <f>(J21/I21)*100</f>
        <v>55.146650202522366</v>
      </c>
    </row>
    <row r="22" spans="1:49" x14ac:dyDescent="0.25">
      <c r="B22" s="247" t="s">
        <v>2</v>
      </c>
      <c r="C22" s="239"/>
      <c r="D22" s="239"/>
      <c r="E22" s="239"/>
      <c r="F22" s="239"/>
      <c r="G22" s="141">
        <f>+G18-G21</f>
        <v>-108763.1100000001</v>
      </c>
      <c r="H22" s="141"/>
      <c r="I22" s="141">
        <v>0</v>
      </c>
      <c r="J22" s="141">
        <f t="shared" ref="J22" si="1">+J18-J21</f>
        <v>-15023.280000000028</v>
      </c>
      <c r="K22" s="137">
        <f>(J22/G22)*100</f>
        <v>13.812845182525596</v>
      </c>
      <c r="L22" s="137" t="e">
        <f>(J22/I22)*100</f>
        <v>#DIV/0!</v>
      </c>
    </row>
    <row r="23" spans="1:49" ht="18" x14ac:dyDescent="0.25">
      <c r="B23" s="226"/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1"/>
    </row>
    <row r="24" spans="1:49" ht="18" customHeight="1" x14ac:dyDescent="0.25">
      <c r="B24" s="230" t="s">
        <v>48</v>
      </c>
      <c r="C24" s="230"/>
      <c r="D24" s="230"/>
      <c r="E24" s="230"/>
      <c r="F24" s="230"/>
      <c r="G24" s="41"/>
      <c r="H24" s="42"/>
      <c r="I24" s="42"/>
      <c r="J24" s="42"/>
      <c r="K24" s="43"/>
      <c r="L24" s="43"/>
      <c r="M24" s="1"/>
    </row>
    <row r="25" spans="1:49" ht="25.5" x14ac:dyDescent="0.25">
      <c r="B25" s="233" t="s">
        <v>7</v>
      </c>
      <c r="C25" s="233"/>
      <c r="D25" s="233"/>
      <c r="E25" s="233"/>
      <c r="F25" s="233"/>
      <c r="G25" s="25" t="s">
        <v>224</v>
      </c>
      <c r="H25" s="25"/>
      <c r="I25" s="25" t="s">
        <v>239</v>
      </c>
      <c r="J25" s="25" t="s">
        <v>225</v>
      </c>
      <c r="K25" s="2" t="s">
        <v>21</v>
      </c>
      <c r="L25" s="2" t="s">
        <v>41</v>
      </c>
    </row>
    <row r="26" spans="1:49" x14ac:dyDescent="0.25">
      <c r="B26" s="234">
        <v>1</v>
      </c>
      <c r="C26" s="235"/>
      <c r="D26" s="235"/>
      <c r="E26" s="235"/>
      <c r="F26" s="235"/>
      <c r="G26" s="30">
        <v>2</v>
      </c>
      <c r="H26" s="28"/>
      <c r="I26" s="28">
        <v>3</v>
      </c>
      <c r="J26" s="28">
        <v>4</v>
      </c>
      <c r="K26" s="28" t="s">
        <v>240</v>
      </c>
      <c r="L26" s="28" t="s">
        <v>241</v>
      </c>
    </row>
    <row r="27" spans="1:49" ht="15.75" customHeight="1" x14ac:dyDescent="0.25">
      <c r="B27" s="231" t="s">
        <v>26</v>
      </c>
      <c r="C27" s="236"/>
      <c r="D27" s="236"/>
      <c r="E27" s="236"/>
      <c r="F27" s="236"/>
      <c r="G27" s="142">
        <v>0</v>
      </c>
      <c r="H27" s="152">
        <v>0</v>
      </c>
      <c r="I27" s="152">
        <v>0</v>
      </c>
      <c r="J27" s="152">
        <v>0</v>
      </c>
      <c r="K27" s="140">
        <v>0</v>
      </c>
      <c r="L27" s="140">
        <v>0</v>
      </c>
    </row>
    <row r="28" spans="1:49" x14ac:dyDescent="0.25">
      <c r="B28" s="231" t="s">
        <v>27</v>
      </c>
      <c r="C28" s="232"/>
      <c r="D28" s="232"/>
      <c r="E28" s="232"/>
      <c r="F28" s="232"/>
      <c r="G28" s="138">
        <v>23836.62</v>
      </c>
      <c r="H28" s="152"/>
      <c r="I28" s="152">
        <v>47673.24</v>
      </c>
      <c r="J28" s="152">
        <v>23836.62</v>
      </c>
      <c r="K28" s="140">
        <v>100</v>
      </c>
      <c r="L28" s="140">
        <f>(J28/I28)*100</f>
        <v>50</v>
      </c>
    </row>
    <row r="29" spans="1:49" ht="15" customHeight="1" x14ac:dyDescent="0.25">
      <c r="B29" s="227" t="s">
        <v>42</v>
      </c>
      <c r="C29" s="228"/>
      <c r="D29" s="228"/>
      <c r="E29" s="228"/>
      <c r="F29" s="229"/>
      <c r="G29" s="143">
        <f>+G27-G28</f>
        <v>-23836.62</v>
      </c>
      <c r="H29" s="143"/>
      <c r="I29" s="143">
        <f>+I27-I28</f>
        <v>-47673.24</v>
      </c>
      <c r="J29" s="143">
        <f t="shared" ref="J29" si="2">+J27-J28</f>
        <v>-23836.62</v>
      </c>
      <c r="K29" s="144">
        <v>100</v>
      </c>
      <c r="L29" s="144">
        <f>(J29/I29)*100</f>
        <v>50</v>
      </c>
    </row>
    <row r="30" spans="1:49" s="33" customFormat="1" ht="15" customHeight="1" x14ac:dyDescent="0.25">
      <c r="A30"/>
      <c r="B30" s="231" t="s">
        <v>14</v>
      </c>
      <c r="C30" s="232"/>
      <c r="D30" s="232"/>
      <c r="E30" s="232"/>
      <c r="F30" s="232"/>
      <c r="G30" s="138">
        <v>20583.5</v>
      </c>
      <c r="H30" s="152"/>
      <c r="I30" s="152">
        <v>47414.75</v>
      </c>
      <c r="J30" s="152">
        <v>25169.3</v>
      </c>
      <c r="K30" s="140">
        <f>(J30/G30)*100</f>
        <v>122.27900988655962</v>
      </c>
      <c r="L30" s="140">
        <f>(J30/I30)*100</f>
        <v>53.083270501268068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</row>
    <row r="31" spans="1:49" s="33" customFormat="1" ht="15" customHeight="1" x14ac:dyDescent="0.25">
      <c r="A31"/>
      <c r="B31" s="231" t="s">
        <v>47</v>
      </c>
      <c r="C31" s="232"/>
      <c r="D31" s="232"/>
      <c r="E31" s="232"/>
      <c r="F31" s="232"/>
      <c r="G31" s="148">
        <v>0</v>
      </c>
      <c r="H31" s="178"/>
      <c r="I31" s="178">
        <v>0</v>
      </c>
      <c r="J31" s="140"/>
      <c r="K31" s="140">
        <f>(J31/G32)*100</f>
        <v>0</v>
      </c>
      <c r="L31" s="140">
        <v>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</row>
    <row r="32" spans="1:49" s="39" customFormat="1" x14ac:dyDescent="0.25">
      <c r="A32" s="38"/>
      <c r="B32" s="227" t="s">
        <v>49</v>
      </c>
      <c r="C32" s="228"/>
      <c r="D32" s="228"/>
      <c r="E32" s="228"/>
      <c r="F32" s="229"/>
      <c r="G32" s="143">
        <f>+G30+G31</f>
        <v>20583.5</v>
      </c>
      <c r="H32" s="145"/>
      <c r="I32" s="145">
        <v>-47673.24</v>
      </c>
      <c r="J32" s="145">
        <f>SUM(J30:J31)</f>
        <v>25169.3</v>
      </c>
      <c r="K32" s="145">
        <f t="shared" ref="K32:L32" si="3">SUM(K30:K31)</f>
        <v>122.27900988655962</v>
      </c>
      <c r="L32" s="145">
        <f t="shared" si="3"/>
        <v>53.083270501268068</v>
      </c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</row>
    <row r="33" spans="2:12" x14ac:dyDescent="0.25">
      <c r="B33" s="245" t="s">
        <v>50</v>
      </c>
      <c r="C33" s="245"/>
      <c r="D33" s="245"/>
      <c r="E33" s="245"/>
      <c r="F33" s="245"/>
      <c r="G33" s="147">
        <v>20583.5</v>
      </c>
      <c r="H33" s="147"/>
      <c r="I33" s="147">
        <v>0</v>
      </c>
      <c r="J33" s="147">
        <v>-13690.6</v>
      </c>
      <c r="K33" s="145">
        <f>(J33/G33)*100</f>
        <v>-66.512497874511141</v>
      </c>
      <c r="L33" s="145">
        <v>0</v>
      </c>
    </row>
    <row r="35" spans="2:12" x14ac:dyDescent="0.25"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31"/>
    </row>
    <row r="36" spans="2:12" x14ac:dyDescent="0.25">
      <c r="B36" s="223" t="s">
        <v>52</v>
      </c>
      <c r="C36" s="223"/>
      <c r="D36" s="223"/>
      <c r="E36" s="223"/>
      <c r="F36" s="223"/>
      <c r="G36" s="223"/>
      <c r="H36" s="223"/>
      <c r="I36" s="223"/>
      <c r="J36" s="223"/>
      <c r="K36" s="223"/>
      <c r="L36" s="223"/>
    </row>
    <row r="37" spans="2:12" ht="15" customHeight="1" x14ac:dyDescent="0.25">
      <c r="B37" s="223" t="s">
        <v>53</v>
      </c>
      <c r="C37" s="223"/>
      <c r="D37" s="223"/>
      <c r="E37" s="223"/>
      <c r="F37" s="223"/>
      <c r="G37" s="223"/>
      <c r="H37" s="223"/>
      <c r="I37" s="223"/>
      <c r="J37" s="223"/>
      <c r="K37" s="223"/>
      <c r="L37" s="223"/>
    </row>
    <row r="38" spans="2:12" ht="15" customHeight="1" x14ac:dyDescent="0.25">
      <c r="B38" s="223" t="s">
        <v>54</v>
      </c>
      <c r="C38" s="223"/>
      <c r="D38" s="223"/>
      <c r="E38" s="223"/>
      <c r="F38" s="223"/>
      <c r="G38" s="223"/>
      <c r="H38" s="223"/>
      <c r="I38" s="223"/>
      <c r="J38" s="223"/>
      <c r="K38" s="223"/>
      <c r="L38" s="223"/>
    </row>
    <row r="39" spans="2:12" ht="15" customHeight="1" x14ac:dyDescent="0.25">
      <c r="B39" s="223" t="s">
        <v>55</v>
      </c>
      <c r="C39" s="223"/>
      <c r="D39" s="223"/>
      <c r="E39" s="223"/>
      <c r="F39" s="223"/>
      <c r="G39" s="223"/>
      <c r="H39" s="223"/>
      <c r="I39" s="223"/>
      <c r="J39" s="223"/>
      <c r="K39" s="223"/>
      <c r="L39" s="223"/>
    </row>
    <row r="40" spans="2:12" ht="36.75" customHeight="1" x14ac:dyDescent="0.25">
      <c r="B40" s="223"/>
      <c r="C40" s="223"/>
      <c r="D40" s="223"/>
      <c r="E40" s="223"/>
      <c r="F40" s="223"/>
      <c r="G40" s="223"/>
      <c r="H40" s="223"/>
      <c r="I40" s="223"/>
      <c r="J40" s="223"/>
      <c r="K40" s="223"/>
      <c r="L40" s="223"/>
    </row>
    <row r="41" spans="2:12" ht="15" customHeight="1" x14ac:dyDescent="0.25">
      <c r="B41" s="237" t="s">
        <v>56</v>
      </c>
      <c r="C41" s="237"/>
      <c r="D41" s="237"/>
      <c r="E41" s="237"/>
      <c r="F41" s="237"/>
      <c r="G41" s="237"/>
      <c r="H41" s="237"/>
      <c r="I41" s="237"/>
      <c r="J41" s="237"/>
      <c r="K41" s="237"/>
      <c r="L41" s="237"/>
    </row>
    <row r="42" spans="2:12" x14ac:dyDescent="0.25">
      <c r="B42" s="237"/>
      <c r="C42" s="237"/>
      <c r="D42" s="237"/>
      <c r="E42" s="237"/>
      <c r="F42" s="237"/>
      <c r="G42" s="237"/>
      <c r="H42" s="237"/>
      <c r="I42" s="237"/>
      <c r="J42" s="237"/>
      <c r="K42" s="237"/>
      <c r="L42" s="237"/>
    </row>
  </sheetData>
  <mergeCells count="32">
    <mergeCell ref="B7:L7"/>
    <mergeCell ref="B39:L40"/>
    <mergeCell ref="B41:L42"/>
    <mergeCell ref="B18:F18"/>
    <mergeCell ref="B28:F28"/>
    <mergeCell ref="B16:F16"/>
    <mergeCell ref="B17:F17"/>
    <mergeCell ref="B14:F14"/>
    <mergeCell ref="B15:F15"/>
    <mergeCell ref="B33:F33"/>
    <mergeCell ref="B20:F20"/>
    <mergeCell ref="B22:F22"/>
    <mergeCell ref="B19:F19"/>
    <mergeCell ref="B36:L36"/>
    <mergeCell ref="B37:L37"/>
    <mergeCell ref="B13:F13"/>
    <mergeCell ref="F3:J4"/>
    <mergeCell ref="B38:L38"/>
    <mergeCell ref="B8:L8"/>
    <mergeCell ref="B10:L10"/>
    <mergeCell ref="B12:L12"/>
    <mergeCell ref="B23:L23"/>
    <mergeCell ref="B11:L11"/>
    <mergeCell ref="B9:L9"/>
    <mergeCell ref="B32:F32"/>
    <mergeCell ref="B29:F29"/>
    <mergeCell ref="B24:F24"/>
    <mergeCell ref="B30:F30"/>
    <mergeCell ref="B31:F31"/>
    <mergeCell ref="B25:F25"/>
    <mergeCell ref="B26:F26"/>
    <mergeCell ref="B27:F27"/>
  </mergeCells>
  <pageMargins left="0.7" right="0.7" top="0.75" bottom="0.75" header="0.3" footer="0.3"/>
  <pageSetup paperSize="9" scale="71" orientation="landscape" r:id="rId1"/>
  <ignoredErrors>
    <ignoredError sqref="K3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124"/>
  <sheetViews>
    <sheetView zoomScale="90" zoomScaleNormal="90" workbookViewId="0">
      <selection activeCell="J47" sqref="J47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7" width="25.28515625" style="61" customWidth="1"/>
    <col min="8" max="8" width="25.28515625" style="61" hidden="1" customWidth="1"/>
    <col min="9" max="10" width="25.28515625" style="61" customWidth="1"/>
    <col min="11" max="12" width="15.7109375" style="61" customWidth="1"/>
  </cols>
  <sheetData>
    <row r="1" spans="2:12" ht="18" x14ac:dyDescent="0.25"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</row>
    <row r="2" spans="2:12" ht="15.75" customHeight="1" x14ac:dyDescent="0.25">
      <c r="B2" s="225" t="s">
        <v>10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</row>
    <row r="3" spans="2:12" ht="18" x14ac:dyDescent="0.25"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</row>
    <row r="4" spans="2:12" ht="15.75" customHeight="1" x14ac:dyDescent="0.25">
      <c r="B4" s="225" t="s">
        <v>45</v>
      </c>
      <c r="C4" s="225"/>
      <c r="D4" s="225"/>
      <c r="E4" s="225"/>
      <c r="F4" s="225"/>
      <c r="G4" s="225"/>
      <c r="H4" s="225"/>
      <c r="I4" s="225"/>
      <c r="J4" s="225"/>
      <c r="K4" s="225"/>
      <c r="L4" s="225"/>
    </row>
    <row r="5" spans="2:12" ht="18" x14ac:dyDescent="0.25"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</row>
    <row r="6" spans="2:12" ht="15.75" customHeight="1" x14ac:dyDescent="0.25">
      <c r="B6" s="225" t="s">
        <v>34</v>
      </c>
      <c r="C6" s="225"/>
      <c r="D6" s="225"/>
      <c r="E6" s="225"/>
      <c r="F6" s="225"/>
      <c r="G6" s="225"/>
      <c r="H6" s="225"/>
      <c r="I6" s="225"/>
      <c r="J6" s="225"/>
      <c r="K6" s="225"/>
      <c r="L6" s="225"/>
    </row>
    <row r="7" spans="2:12" ht="18" x14ac:dyDescent="0.25">
      <c r="B7" s="256"/>
      <c r="C7" s="256"/>
      <c r="D7" s="256"/>
      <c r="E7" s="256"/>
      <c r="F7" s="256"/>
      <c r="G7" s="256"/>
      <c r="H7" s="256"/>
      <c r="I7" s="256"/>
      <c r="J7" s="256"/>
      <c r="K7" s="256"/>
      <c r="L7" s="256"/>
    </row>
    <row r="8" spans="2:12" ht="45" customHeight="1" x14ac:dyDescent="0.25">
      <c r="B8" s="253" t="s">
        <v>7</v>
      </c>
      <c r="C8" s="254"/>
      <c r="D8" s="254"/>
      <c r="E8" s="254"/>
      <c r="F8" s="255"/>
      <c r="G8" s="57" t="s">
        <v>225</v>
      </c>
      <c r="H8" s="57"/>
      <c r="I8" s="57" t="s">
        <v>249</v>
      </c>
      <c r="J8" s="57" t="s">
        <v>235</v>
      </c>
      <c r="K8" s="57" t="s">
        <v>21</v>
      </c>
      <c r="L8" s="57" t="s">
        <v>41</v>
      </c>
    </row>
    <row r="9" spans="2:12" x14ac:dyDescent="0.25">
      <c r="B9" s="250">
        <v>1</v>
      </c>
      <c r="C9" s="251"/>
      <c r="D9" s="251"/>
      <c r="E9" s="251"/>
      <c r="F9" s="252"/>
      <c r="G9" s="34">
        <v>2</v>
      </c>
      <c r="H9" s="34"/>
      <c r="I9" s="34">
        <v>3</v>
      </c>
      <c r="J9" s="34">
        <v>4</v>
      </c>
      <c r="K9" s="58" t="s">
        <v>240</v>
      </c>
      <c r="L9" s="58" t="s">
        <v>241</v>
      </c>
    </row>
    <row r="10" spans="2:12" x14ac:dyDescent="0.25">
      <c r="B10" s="5"/>
      <c r="C10" s="5"/>
      <c r="D10" s="5"/>
      <c r="E10" s="5"/>
      <c r="F10" s="5" t="s">
        <v>40</v>
      </c>
      <c r="G10" s="156">
        <v>1161056.6599999999</v>
      </c>
      <c r="H10" s="156"/>
      <c r="I10" s="156">
        <v>1614236.47</v>
      </c>
      <c r="J10" s="162">
        <f>+J11+J36+J40+J44</f>
        <v>853292.14999999991</v>
      </c>
      <c r="K10" s="126">
        <f>(J10/G10)*100</f>
        <v>73.492722568767661</v>
      </c>
      <c r="L10" s="126">
        <f>(J10/I10)*100</f>
        <v>52.860418275644584</v>
      </c>
    </row>
    <row r="11" spans="2:12" x14ac:dyDescent="0.25">
      <c r="B11" s="5">
        <v>6</v>
      </c>
      <c r="C11" s="5"/>
      <c r="D11" s="5"/>
      <c r="E11" s="5"/>
      <c r="F11" s="5" t="s">
        <v>3</v>
      </c>
      <c r="G11" s="64">
        <f>+G12+G19+G22+G28</f>
        <v>1140141.3600000001</v>
      </c>
      <c r="H11" s="64"/>
      <c r="I11" s="64">
        <f t="shared" ref="I11" si="0">+I12+I19+I22+I28</f>
        <v>1565291.5200000003</v>
      </c>
      <c r="J11" s="64">
        <f>+J12+J19+J22+J28+J33</f>
        <v>853292.14999999991</v>
      </c>
      <c r="K11" s="126">
        <f t="shared" ref="K11:K45" si="1">(J11/G11)*100</f>
        <v>74.840908323859054</v>
      </c>
      <c r="L11" s="126">
        <f t="shared" ref="L11:L47" si="2">(J11/I11)*100</f>
        <v>54.51330561095736</v>
      </c>
    </row>
    <row r="12" spans="2:12" ht="25.5" x14ac:dyDescent="0.25">
      <c r="B12" s="5"/>
      <c r="C12" s="5">
        <v>63</v>
      </c>
      <c r="D12" s="5"/>
      <c r="E12" s="5"/>
      <c r="F12" s="5" t="s">
        <v>13</v>
      </c>
      <c r="G12" s="64">
        <f>+G13+G16</f>
        <v>666721.79</v>
      </c>
      <c r="H12" s="64"/>
      <c r="I12" s="64">
        <f t="shared" ref="I12:J12" si="3">+I13+I16</f>
        <v>1287115.26</v>
      </c>
      <c r="J12" s="64">
        <f t="shared" si="3"/>
        <v>706400.85</v>
      </c>
      <c r="K12" s="126">
        <f t="shared" si="1"/>
        <v>105.95136691122693</v>
      </c>
      <c r="L12" s="126">
        <f t="shared" si="2"/>
        <v>54.882485815605975</v>
      </c>
    </row>
    <row r="13" spans="2:12" ht="25.5" x14ac:dyDescent="0.25">
      <c r="B13" s="16"/>
      <c r="C13" s="16"/>
      <c r="D13" s="16">
        <v>636</v>
      </c>
      <c r="E13" s="16"/>
      <c r="F13" s="105" t="s">
        <v>153</v>
      </c>
      <c r="G13" s="64">
        <f>+G14+G15</f>
        <v>666721.79</v>
      </c>
      <c r="H13" s="64"/>
      <c r="I13" s="64">
        <f>+I14+I15</f>
        <v>1287115.26</v>
      </c>
      <c r="J13" s="64">
        <f>+J14+J15</f>
        <v>706400.85</v>
      </c>
      <c r="K13" s="126">
        <f t="shared" si="1"/>
        <v>105.95136691122693</v>
      </c>
      <c r="L13" s="126">
        <f t="shared" si="2"/>
        <v>54.882485815605975</v>
      </c>
    </row>
    <row r="14" spans="2:12" ht="25.5" x14ac:dyDescent="0.25">
      <c r="B14" s="6"/>
      <c r="C14" s="6"/>
      <c r="D14" s="6"/>
      <c r="E14" s="6">
        <v>6361</v>
      </c>
      <c r="F14" s="21" t="s">
        <v>154</v>
      </c>
      <c r="G14" s="60">
        <v>666721.79</v>
      </c>
      <c r="H14" s="60"/>
      <c r="I14" s="60">
        <v>1287115.26</v>
      </c>
      <c r="J14" s="124">
        <v>695150.85</v>
      </c>
      <c r="K14" s="124">
        <f t="shared" si="1"/>
        <v>104.26400643062827</v>
      </c>
      <c r="L14" s="124">
        <f t="shared" si="2"/>
        <v>54.008438218656494</v>
      </c>
    </row>
    <row r="15" spans="2:12" ht="25.5" x14ac:dyDescent="0.25">
      <c r="B15" s="6"/>
      <c r="C15" s="6"/>
      <c r="D15" s="6"/>
      <c r="E15" s="6">
        <v>6362</v>
      </c>
      <c r="F15" s="21" t="s">
        <v>203</v>
      </c>
      <c r="G15" s="60">
        <v>0</v>
      </c>
      <c r="H15" s="60"/>
      <c r="I15" s="60">
        <v>0</v>
      </c>
      <c r="J15" s="124">
        <v>11250</v>
      </c>
      <c r="K15" s="124">
        <v>0</v>
      </c>
      <c r="L15" s="124">
        <v>0</v>
      </c>
    </row>
    <row r="16" spans="2:12" ht="25.5" x14ac:dyDescent="0.25">
      <c r="B16" s="16"/>
      <c r="C16" s="16"/>
      <c r="D16" s="16">
        <v>639</v>
      </c>
      <c r="E16" s="16"/>
      <c r="F16" s="105" t="s">
        <v>155</v>
      </c>
      <c r="G16" s="64">
        <f>+G17+G18</f>
        <v>0</v>
      </c>
      <c r="H16" s="64"/>
      <c r="I16" s="64">
        <f>+I17+I18</f>
        <v>0</v>
      </c>
      <c r="J16" s="64">
        <f t="shared" ref="J16" si="4">+J17+J18</f>
        <v>0</v>
      </c>
      <c r="K16" s="126">
        <v>0</v>
      </c>
      <c r="L16" s="126">
        <v>0</v>
      </c>
    </row>
    <row r="17" spans="2:12" ht="25.5" x14ac:dyDescent="0.25">
      <c r="B17" s="6"/>
      <c r="C17" s="6"/>
      <c r="D17" s="6"/>
      <c r="E17" s="7">
        <v>6391</v>
      </c>
      <c r="F17" s="21" t="s">
        <v>156</v>
      </c>
      <c r="G17" s="60">
        <v>0</v>
      </c>
      <c r="H17" s="60"/>
      <c r="I17" s="60">
        <v>0</v>
      </c>
      <c r="J17" s="124">
        <v>0</v>
      </c>
      <c r="K17" s="124">
        <v>0</v>
      </c>
      <c r="L17" s="124">
        <v>0</v>
      </c>
    </row>
    <row r="18" spans="2:12" ht="25.5" x14ac:dyDescent="0.25">
      <c r="B18" s="6"/>
      <c r="C18" s="6"/>
      <c r="D18" s="6"/>
      <c r="E18" s="7">
        <v>6393</v>
      </c>
      <c r="F18" s="21" t="s">
        <v>157</v>
      </c>
      <c r="G18" s="60">
        <v>0</v>
      </c>
      <c r="H18" s="60"/>
      <c r="I18" s="60">
        <v>0</v>
      </c>
      <c r="J18" s="124">
        <v>0</v>
      </c>
      <c r="K18" s="124">
        <v>0</v>
      </c>
      <c r="L18" s="124">
        <v>0</v>
      </c>
    </row>
    <row r="19" spans="2:12" ht="38.25" x14ac:dyDescent="0.25">
      <c r="B19" s="6"/>
      <c r="C19" s="16">
        <v>65</v>
      </c>
      <c r="D19" s="16"/>
      <c r="E19" s="106"/>
      <c r="F19" s="105" t="s">
        <v>158</v>
      </c>
      <c r="G19" s="64">
        <v>7030</v>
      </c>
      <c r="H19" s="64"/>
      <c r="I19" s="64">
        <f t="shared" ref="G19:I20" si="5">+I20</f>
        <v>8666.36</v>
      </c>
      <c r="J19" s="64">
        <f t="shared" ref="J19:J20" si="6">+J20</f>
        <v>2020</v>
      </c>
      <c r="K19" s="126">
        <f t="shared" si="1"/>
        <v>28.733997155049785</v>
      </c>
      <c r="L19" s="126">
        <f t="shared" si="2"/>
        <v>23.308517070604033</v>
      </c>
    </row>
    <row r="20" spans="2:12" x14ac:dyDescent="0.25">
      <c r="B20" s="6"/>
      <c r="C20" s="6"/>
      <c r="D20" s="16">
        <v>652</v>
      </c>
      <c r="E20" s="106"/>
      <c r="F20" s="105" t="s">
        <v>159</v>
      </c>
      <c r="G20" s="64">
        <f t="shared" si="5"/>
        <v>7030</v>
      </c>
      <c r="H20" s="64"/>
      <c r="I20" s="64">
        <f t="shared" si="5"/>
        <v>8666.36</v>
      </c>
      <c r="J20" s="64">
        <f t="shared" si="6"/>
        <v>2020</v>
      </c>
      <c r="K20" s="126">
        <f t="shared" si="1"/>
        <v>28.733997155049785</v>
      </c>
      <c r="L20" s="126">
        <f t="shared" si="2"/>
        <v>23.308517070604033</v>
      </c>
    </row>
    <row r="21" spans="2:12" x14ac:dyDescent="0.25">
      <c r="B21" s="6"/>
      <c r="C21" s="6"/>
      <c r="D21" s="6"/>
      <c r="E21" s="7">
        <v>6526</v>
      </c>
      <c r="F21" s="21" t="s">
        <v>160</v>
      </c>
      <c r="G21" s="60">
        <v>7030</v>
      </c>
      <c r="H21" s="60"/>
      <c r="I21" s="153">
        <v>8666.36</v>
      </c>
      <c r="J21" s="124">
        <v>2020</v>
      </c>
      <c r="K21" s="124">
        <f t="shared" si="1"/>
        <v>28.733997155049785</v>
      </c>
      <c r="L21" s="124">
        <f t="shared" si="2"/>
        <v>23.308517070604033</v>
      </c>
    </row>
    <row r="22" spans="2:12" ht="38.25" x14ac:dyDescent="0.25">
      <c r="B22" s="6"/>
      <c r="C22" s="16">
        <v>66</v>
      </c>
      <c r="D22" s="16"/>
      <c r="E22" s="106"/>
      <c r="F22" s="105" t="s">
        <v>161</v>
      </c>
      <c r="G22" s="64">
        <f>+G23+G25</f>
        <v>13284.9</v>
      </c>
      <c r="H22" s="64"/>
      <c r="I22" s="64">
        <v>34496.339999999997</v>
      </c>
      <c r="J22" s="64">
        <f t="shared" ref="J22" si="7">+J23+J25</f>
        <v>16999.990000000002</v>
      </c>
      <c r="K22" s="126">
        <f t="shared" si="1"/>
        <v>127.96475697972889</v>
      </c>
      <c r="L22" s="126">
        <f t="shared" si="2"/>
        <v>49.280561358103512</v>
      </c>
    </row>
    <row r="23" spans="2:12" ht="25.5" x14ac:dyDescent="0.25">
      <c r="B23" s="6"/>
      <c r="C23" s="6"/>
      <c r="D23" s="16">
        <v>661</v>
      </c>
      <c r="E23" s="106"/>
      <c r="F23" s="105" t="s">
        <v>28</v>
      </c>
      <c r="G23" s="64">
        <f>+G24</f>
        <v>3474.9</v>
      </c>
      <c r="H23" s="64"/>
      <c r="I23" s="64">
        <v>23696.34</v>
      </c>
      <c r="J23" s="64">
        <v>4286</v>
      </c>
      <c r="K23" s="126">
        <f t="shared" si="1"/>
        <v>123.34167889723444</v>
      </c>
      <c r="L23" s="126">
        <f t="shared" si="2"/>
        <v>18.087181395945535</v>
      </c>
    </row>
    <row r="24" spans="2:12" x14ac:dyDescent="0.25">
      <c r="B24" s="6"/>
      <c r="C24" s="6"/>
      <c r="D24" s="6"/>
      <c r="E24" s="7">
        <v>6615</v>
      </c>
      <c r="F24" s="21" t="s">
        <v>162</v>
      </c>
      <c r="G24" s="60">
        <v>3474.9</v>
      </c>
      <c r="H24" s="60"/>
      <c r="I24" s="153">
        <v>23696.34</v>
      </c>
      <c r="J24" s="124">
        <v>4286</v>
      </c>
      <c r="K24" s="124">
        <f t="shared" si="1"/>
        <v>123.34167889723444</v>
      </c>
      <c r="L24" s="124">
        <f t="shared" si="2"/>
        <v>18.087181395945535</v>
      </c>
    </row>
    <row r="25" spans="2:12" x14ac:dyDescent="0.25">
      <c r="B25" s="16"/>
      <c r="C25" s="16"/>
      <c r="D25" s="16">
        <v>663</v>
      </c>
      <c r="E25" s="106"/>
      <c r="F25" s="105" t="s">
        <v>163</v>
      </c>
      <c r="G25" s="64">
        <f>+G26+G27</f>
        <v>9810</v>
      </c>
      <c r="H25" s="64"/>
      <c r="I25" s="64">
        <f>+I26</f>
        <v>10800</v>
      </c>
      <c r="J25" s="126">
        <f>+J26+J27</f>
        <v>12713.990000000002</v>
      </c>
      <c r="K25" s="124">
        <f t="shared" si="1"/>
        <v>129.60234454638126</v>
      </c>
      <c r="L25" s="124">
        <f t="shared" si="2"/>
        <v>117.72212962962965</v>
      </c>
    </row>
    <row r="26" spans="2:12" x14ac:dyDescent="0.25">
      <c r="B26" s="6"/>
      <c r="C26" s="6"/>
      <c r="D26" s="6"/>
      <c r="E26" s="7">
        <v>6631</v>
      </c>
      <c r="F26" s="21" t="s">
        <v>164</v>
      </c>
      <c r="G26" s="60">
        <v>9810</v>
      </c>
      <c r="H26" s="60"/>
      <c r="I26" s="153">
        <v>10800</v>
      </c>
      <c r="J26" s="124">
        <v>11074.79</v>
      </c>
      <c r="K26" s="124">
        <f t="shared" si="1"/>
        <v>112.89286442405711</v>
      </c>
      <c r="L26" s="124">
        <f t="shared" si="2"/>
        <v>102.54435185185187</v>
      </c>
    </row>
    <row r="27" spans="2:12" x14ac:dyDescent="0.25">
      <c r="B27" s="6"/>
      <c r="C27" s="6"/>
      <c r="D27" s="6"/>
      <c r="E27" s="7">
        <v>6632</v>
      </c>
      <c r="F27" s="21" t="s">
        <v>216</v>
      </c>
      <c r="G27" s="60">
        <v>0</v>
      </c>
      <c r="H27" s="60">
        <v>0</v>
      </c>
      <c r="I27" s="60">
        <v>0</v>
      </c>
      <c r="J27" s="124">
        <v>1639.2</v>
      </c>
      <c r="K27" s="124">
        <v>0</v>
      </c>
      <c r="L27" s="124" t="e">
        <f t="shared" si="2"/>
        <v>#DIV/0!</v>
      </c>
    </row>
    <row r="28" spans="2:12" ht="25.5" x14ac:dyDescent="0.25">
      <c r="B28" s="6"/>
      <c r="C28" s="16">
        <v>67</v>
      </c>
      <c r="D28" s="16"/>
      <c r="E28" s="106"/>
      <c r="F28" s="105" t="s">
        <v>165</v>
      </c>
      <c r="G28" s="64">
        <f>+G29</f>
        <v>453104.67</v>
      </c>
      <c r="H28" s="64"/>
      <c r="I28" s="64">
        <v>235013.56</v>
      </c>
      <c r="J28" s="64">
        <f t="shared" ref="J28" si="8">+J29</f>
        <v>127871.31</v>
      </c>
      <c r="K28" s="126">
        <f t="shared" si="1"/>
        <v>28.221141485917595</v>
      </c>
      <c r="L28" s="126">
        <f t="shared" si="2"/>
        <v>54.410183820882509</v>
      </c>
    </row>
    <row r="29" spans="2:12" ht="38.25" x14ac:dyDescent="0.25">
      <c r="B29" s="6"/>
      <c r="C29" s="6"/>
      <c r="D29" s="16">
        <v>671</v>
      </c>
      <c r="E29" s="106"/>
      <c r="F29" s="105" t="s">
        <v>166</v>
      </c>
      <c r="G29" s="64">
        <v>453104.67</v>
      </c>
      <c r="H29" s="64"/>
      <c r="I29" s="64">
        <v>235013.56</v>
      </c>
      <c r="J29" s="64">
        <f t="shared" ref="J29" si="9">+J30+J31+J32</f>
        <v>127871.31</v>
      </c>
      <c r="K29" s="126">
        <f t="shared" si="1"/>
        <v>28.221141485917595</v>
      </c>
      <c r="L29" s="126">
        <f t="shared" si="2"/>
        <v>54.410183820882509</v>
      </c>
    </row>
    <row r="30" spans="2:12" ht="25.5" x14ac:dyDescent="0.25">
      <c r="B30" s="6"/>
      <c r="C30" s="6"/>
      <c r="D30" s="6"/>
      <c r="E30" s="7">
        <v>6711</v>
      </c>
      <c r="F30" s="21" t="s">
        <v>167</v>
      </c>
      <c r="G30" s="163">
        <v>230040.27</v>
      </c>
      <c r="H30" s="163"/>
      <c r="I30" s="153">
        <v>139682.82</v>
      </c>
      <c r="J30" s="124">
        <v>85034.69</v>
      </c>
      <c r="K30" s="124">
        <f t="shared" si="1"/>
        <v>36.965132235325584</v>
      </c>
      <c r="L30" s="124">
        <f t="shared" si="2"/>
        <v>60.876985444595121</v>
      </c>
    </row>
    <row r="31" spans="2:12" ht="25.5" x14ac:dyDescent="0.25">
      <c r="B31" s="6"/>
      <c r="C31" s="6"/>
      <c r="D31" s="6"/>
      <c r="E31" s="7">
        <v>6712</v>
      </c>
      <c r="F31" s="21" t="s">
        <v>168</v>
      </c>
      <c r="G31" s="163">
        <v>199227.78</v>
      </c>
      <c r="H31" s="163"/>
      <c r="I31" s="153">
        <v>47687.5</v>
      </c>
      <c r="J31" s="124">
        <v>19000</v>
      </c>
      <c r="K31" s="124">
        <v>0</v>
      </c>
      <c r="L31" s="124">
        <f t="shared" si="2"/>
        <v>39.842726081258192</v>
      </c>
    </row>
    <row r="32" spans="2:12" ht="25.5" x14ac:dyDescent="0.25">
      <c r="B32" s="6"/>
      <c r="C32" s="6"/>
      <c r="D32" s="6"/>
      <c r="E32" s="7">
        <v>6714</v>
      </c>
      <c r="F32" s="21" t="s">
        <v>169</v>
      </c>
      <c r="G32" s="163">
        <v>23836.62</v>
      </c>
      <c r="H32" s="163"/>
      <c r="I32" s="60">
        <v>47643.24</v>
      </c>
      <c r="J32" s="124">
        <v>23836.62</v>
      </c>
      <c r="K32" s="124">
        <v>0</v>
      </c>
      <c r="L32" s="124">
        <v>0</v>
      </c>
    </row>
    <row r="33" spans="2:12" x14ac:dyDescent="0.25">
      <c r="B33" s="6"/>
      <c r="C33" s="16">
        <v>68</v>
      </c>
      <c r="D33" s="6"/>
      <c r="E33" s="7"/>
      <c r="F33" s="21" t="s">
        <v>227</v>
      </c>
      <c r="G33" s="64">
        <f>SUM(G34)</f>
        <v>331.8</v>
      </c>
      <c r="H33" s="64">
        <f t="shared" ref="H33:I33" si="10">SUM(H34)</f>
        <v>0</v>
      </c>
      <c r="I33" s="64">
        <f t="shared" si="10"/>
        <v>0</v>
      </c>
      <c r="J33" s="64">
        <v>0</v>
      </c>
      <c r="K33" s="124"/>
      <c r="L33" s="124"/>
    </row>
    <row r="34" spans="2:12" x14ac:dyDescent="0.25">
      <c r="B34" s="6"/>
      <c r="C34" s="6"/>
      <c r="D34" s="16">
        <v>683</v>
      </c>
      <c r="E34" s="7"/>
      <c r="F34" s="21" t="s">
        <v>228</v>
      </c>
      <c r="G34" s="64">
        <f>SUM(G35)</f>
        <v>331.8</v>
      </c>
      <c r="H34" s="64">
        <f t="shared" ref="H34:I34" si="11">SUM(H35)</f>
        <v>0</v>
      </c>
      <c r="I34" s="64">
        <f t="shared" si="11"/>
        <v>0</v>
      </c>
      <c r="J34" s="64">
        <v>0</v>
      </c>
      <c r="K34" s="124"/>
      <c r="L34" s="124"/>
    </row>
    <row r="35" spans="2:12" x14ac:dyDescent="0.25">
      <c r="B35" s="6"/>
      <c r="C35" s="6"/>
      <c r="D35" s="6"/>
      <c r="E35" s="7">
        <v>6831</v>
      </c>
      <c r="F35" s="21" t="s">
        <v>228</v>
      </c>
      <c r="G35" s="60">
        <v>331.8</v>
      </c>
      <c r="H35" s="60">
        <v>0</v>
      </c>
      <c r="I35" s="60">
        <v>0</v>
      </c>
      <c r="J35" s="124">
        <v>0</v>
      </c>
      <c r="K35" s="124"/>
      <c r="L35" s="124"/>
    </row>
    <row r="36" spans="2:12" x14ac:dyDescent="0.25">
      <c r="B36" s="16">
        <v>7</v>
      </c>
      <c r="C36" s="16"/>
      <c r="D36" s="106"/>
      <c r="E36" s="106"/>
      <c r="F36" s="5" t="s">
        <v>19</v>
      </c>
      <c r="G36" s="133">
        <f t="shared" ref="G36:H38" si="12">+G37</f>
        <v>0</v>
      </c>
      <c r="H36" s="133">
        <f t="shared" si="12"/>
        <v>0</v>
      </c>
      <c r="I36" s="133">
        <f t="shared" ref="I36:J38" si="13">+I37</f>
        <v>0</v>
      </c>
      <c r="J36" s="133">
        <f t="shared" si="13"/>
        <v>0</v>
      </c>
      <c r="K36" s="124">
        <v>0</v>
      </c>
      <c r="L36" s="124">
        <v>0</v>
      </c>
    </row>
    <row r="37" spans="2:12" ht="30.75" customHeight="1" x14ac:dyDescent="0.25">
      <c r="B37" s="6"/>
      <c r="C37" s="16">
        <v>72</v>
      </c>
      <c r="D37" s="106"/>
      <c r="E37" s="106"/>
      <c r="F37" s="105" t="s">
        <v>20</v>
      </c>
      <c r="G37" s="64">
        <f t="shared" si="12"/>
        <v>0</v>
      </c>
      <c r="H37" s="64">
        <f t="shared" si="12"/>
        <v>0</v>
      </c>
      <c r="I37" s="64">
        <f t="shared" si="13"/>
        <v>0</v>
      </c>
      <c r="J37" s="64">
        <f t="shared" si="13"/>
        <v>0</v>
      </c>
      <c r="K37" s="124">
        <v>0</v>
      </c>
      <c r="L37" s="124">
        <v>0</v>
      </c>
    </row>
    <row r="38" spans="2:12" x14ac:dyDescent="0.25">
      <c r="B38" s="6"/>
      <c r="C38" s="16"/>
      <c r="D38" s="16">
        <v>721</v>
      </c>
      <c r="E38" s="16"/>
      <c r="F38" s="105" t="s">
        <v>29</v>
      </c>
      <c r="G38" s="64">
        <f t="shared" si="12"/>
        <v>0</v>
      </c>
      <c r="H38" s="64">
        <f t="shared" si="12"/>
        <v>0</v>
      </c>
      <c r="I38" s="64">
        <f t="shared" si="13"/>
        <v>0</v>
      </c>
      <c r="J38" s="64">
        <f t="shared" si="13"/>
        <v>0</v>
      </c>
      <c r="K38" s="124">
        <v>0</v>
      </c>
      <c r="L38" s="124">
        <v>0</v>
      </c>
    </row>
    <row r="39" spans="2:12" x14ac:dyDescent="0.25">
      <c r="B39" s="6"/>
      <c r="C39" s="6"/>
      <c r="D39" s="6"/>
      <c r="E39" s="6">
        <v>7211</v>
      </c>
      <c r="F39" s="21" t="s">
        <v>30</v>
      </c>
      <c r="G39" s="60">
        <v>0</v>
      </c>
      <c r="H39" s="60">
        <v>0</v>
      </c>
      <c r="I39" s="60">
        <v>0</v>
      </c>
      <c r="J39" s="60">
        <v>0</v>
      </c>
      <c r="K39" s="124">
        <v>0</v>
      </c>
      <c r="L39" s="124">
        <v>0</v>
      </c>
    </row>
    <row r="40" spans="2:12" x14ac:dyDescent="0.25">
      <c r="B40" s="16">
        <v>8</v>
      </c>
      <c r="C40" s="16"/>
      <c r="D40" s="16"/>
      <c r="E40" s="106"/>
      <c r="F40" s="105" t="s">
        <v>8</v>
      </c>
      <c r="G40" s="132">
        <v>0</v>
      </c>
      <c r="H40" s="132">
        <f t="shared" ref="H40:J42" si="14">+H41</f>
        <v>0</v>
      </c>
      <c r="I40" s="132">
        <f t="shared" si="14"/>
        <v>0</v>
      </c>
      <c r="J40" s="132">
        <f t="shared" si="14"/>
        <v>0</v>
      </c>
      <c r="K40" s="124">
        <v>0</v>
      </c>
      <c r="L40" s="124">
        <v>0</v>
      </c>
    </row>
    <row r="41" spans="2:12" x14ac:dyDescent="0.25">
      <c r="B41" s="6"/>
      <c r="C41" s="16">
        <v>84</v>
      </c>
      <c r="D41" s="16"/>
      <c r="E41" s="106"/>
      <c r="F41" s="105" t="s">
        <v>12</v>
      </c>
      <c r="G41" s="132">
        <v>0</v>
      </c>
      <c r="H41" s="132">
        <f t="shared" si="14"/>
        <v>0</v>
      </c>
      <c r="I41" s="132">
        <f>+I42</f>
        <v>0</v>
      </c>
      <c r="J41" s="132">
        <f t="shared" si="14"/>
        <v>0</v>
      </c>
      <c r="K41" s="124">
        <v>0</v>
      </c>
      <c r="L41" s="124">
        <v>0</v>
      </c>
    </row>
    <row r="42" spans="2:12" ht="25.5" x14ac:dyDescent="0.25">
      <c r="B42" s="6"/>
      <c r="C42" s="16"/>
      <c r="D42" s="16">
        <v>844</v>
      </c>
      <c r="E42" s="106"/>
      <c r="F42" s="105" t="s">
        <v>213</v>
      </c>
      <c r="G42" s="132">
        <v>0</v>
      </c>
      <c r="H42" s="132">
        <f t="shared" si="14"/>
        <v>0</v>
      </c>
      <c r="I42" s="132">
        <f t="shared" si="14"/>
        <v>0</v>
      </c>
      <c r="J42" s="132">
        <f>+J43</f>
        <v>0</v>
      </c>
      <c r="K42" s="124">
        <v>0</v>
      </c>
      <c r="L42" s="124">
        <v>0</v>
      </c>
    </row>
    <row r="43" spans="2:12" ht="25.5" x14ac:dyDescent="0.25">
      <c r="B43" s="6"/>
      <c r="C43" s="6"/>
      <c r="D43" s="6"/>
      <c r="E43" s="7">
        <v>8443</v>
      </c>
      <c r="F43" s="21" t="s">
        <v>214</v>
      </c>
      <c r="G43" s="131">
        <v>0</v>
      </c>
      <c r="H43" s="131"/>
      <c r="I43" s="153">
        <v>0</v>
      </c>
      <c r="J43" s="124"/>
      <c r="K43" s="124">
        <v>0</v>
      </c>
      <c r="L43" s="124">
        <v>0</v>
      </c>
    </row>
    <row r="44" spans="2:12" x14ac:dyDescent="0.25">
      <c r="B44" s="8">
        <v>9</v>
      </c>
      <c r="C44" s="9"/>
      <c r="D44" s="9"/>
      <c r="E44" s="9"/>
      <c r="F44" s="14" t="s">
        <v>170</v>
      </c>
      <c r="G44" s="64">
        <f>+G45</f>
        <v>20583.5</v>
      </c>
      <c r="H44" s="64"/>
      <c r="I44" s="64">
        <v>47414.75</v>
      </c>
      <c r="J44" s="64"/>
      <c r="K44" s="126">
        <f t="shared" si="1"/>
        <v>0</v>
      </c>
      <c r="L44" s="126">
        <f t="shared" si="2"/>
        <v>0</v>
      </c>
    </row>
    <row r="45" spans="2:12" x14ac:dyDescent="0.25">
      <c r="B45" s="8"/>
      <c r="C45" s="9">
        <v>92</v>
      </c>
      <c r="D45" s="9"/>
      <c r="E45" s="9"/>
      <c r="F45" s="14" t="s">
        <v>206</v>
      </c>
      <c r="G45" s="64">
        <f t="shared" ref="G45" si="15">G46+G47</f>
        <v>20583.5</v>
      </c>
      <c r="H45" s="64"/>
      <c r="I45" s="64">
        <f>I46+I47</f>
        <v>47414.75</v>
      </c>
      <c r="J45" s="64"/>
      <c r="K45" s="124">
        <f t="shared" si="1"/>
        <v>0</v>
      </c>
      <c r="L45" s="124">
        <f t="shared" si="2"/>
        <v>0</v>
      </c>
    </row>
    <row r="46" spans="2:12" x14ac:dyDescent="0.25">
      <c r="B46" s="8"/>
      <c r="C46" s="9"/>
      <c r="D46" s="109">
        <v>922</v>
      </c>
      <c r="E46" s="9"/>
      <c r="F46" s="15" t="s">
        <v>219</v>
      </c>
      <c r="G46" s="60">
        <v>20583.5</v>
      </c>
      <c r="H46" s="60"/>
      <c r="I46" s="60">
        <v>0</v>
      </c>
      <c r="J46" s="60">
        <v>179477.6</v>
      </c>
      <c r="K46" s="127"/>
      <c r="L46" s="127"/>
    </row>
    <row r="47" spans="2:12" x14ac:dyDescent="0.25">
      <c r="B47" s="10"/>
      <c r="C47" s="10"/>
      <c r="D47" s="10">
        <v>922</v>
      </c>
      <c r="E47" s="21"/>
      <c r="F47" s="21" t="s">
        <v>171</v>
      </c>
      <c r="G47" s="60">
        <v>0</v>
      </c>
      <c r="H47" s="60"/>
      <c r="I47" s="164">
        <v>47414.75</v>
      </c>
      <c r="J47" s="124"/>
      <c r="K47" s="124">
        <v>0</v>
      </c>
      <c r="L47" s="124">
        <f t="shared" si="2"/>
        <v>0</v>
      </c>
    </row>
    <row r="48" spans="2:12" x14ac:dyDescent="0.25">
      <c r="B48" s="129"/>
      <c r="C48" s="129"/>
      <c r="D48" s="129"/>
      <c r="E48" s="129"/>
      <c r="F48" s="130"/>
      <c r="G48" s="149"/>
      <c r="H48" s="149"/>
      <c r="I48" s="149"/>
      <c r="J48" s="149"/>
      <c r="K48" s="150"/>
      <c r="L48" s="150"/>
    </row>
    <row r="49" spans="2:12" x14ac:dyDescent="0.25">
      <c r="B49" s="129"/>
      <c r="C49" s="129"/>
      <c r="D49" s="129"/>
      <c r="E49" s="129"/>
      <c r="F49" s="130"/>
      <c r="G49" s="149"/>
      <c r="H49" s="149"/>
      <c r="I49" s="149"/>
      <c r="J49" s="150"/>
      <c r="K49" s="150"/>
      <c r="L49" s="150"/>
    </row>
    <row r="50" spans="2:12" ht="36.75" customHeight="1" x14ac:dyDescent="0.25">
      <c r="B50" s="253" t="s">
        <v>7</v>
      </c>
      <c r="C50" s="254"/>
      <c r="D50" s="254"/>
      <c r="E50" s="254"/>
      <c r="F50" s="255"/>
      <c r="G50" s="57" t="s">
        <v>225</v>
      </c>
      <c r="H50" s="57"/>
      <c r="I50" s="57" t="s">
        <v>250</v>
      </c>
      <c r="J50" s="57" t="s">
        <v>236</v>
      </c>
      <c r="K50" s="57" t="s">
        <v>21</v>
      </c>
      <c r="L50" s="57" t="s">
        <v>41</v>
      </c>
    </row>
    <row r="51" spans="2:12" x14ac:dyDescent="0.25">
      <c r="B51" s="250">
        <v>1</v>
      </c>
      <c r="C51" s="251"/>
      <c r="D51" s="251"/>
      <c r="E51" s="251"/>
      <c r="F51" s="252"/>
      <c r="G51" s="34">
        <v>2</v>
      </c>
      <c r="H51" s="34"/>
      <c r="I51" s="34">
        <v>3</v>
      </c>
      <c r="J51" s="34">
        <v>4</v>
      </c>
      <c r="K51" s="58" t="s">
        <v>240</v>
      </c>
      <c r="L51" s="58" t="s">
        <v>241</v>
      </c>
    </row>
    <row r="52" spans="2:12" x14ac:dyDescent="0.25">
      <c r="B52" s="5"/>
      <c r="C52" s="5"/>
      <c r="D52" s="5"/>
      <c r="E52" s="5"/>
      <c r="F52" s="5" t="s">
        <v>39</v>
      </c>
      <c r="G52" s="160">
        <f>+G53+G108+G121</f>
        <v>1273072.8900000001</v>
      </c>
      <c r="H52" s="160"/>
      <c r="I52" s="160">
        <v>1614236.47</v>
      </c>
      <c r="J52" s="161">
        <v>892152.05</v>
      </c>
      <c r="K52" s="134">
        <f>(J52/G52)*100</f>
        <v>70.078630768737838</v>
      </c>
      <c r="L52" s="134">
        <f>(J52/I52)*100</f>
        <v>55.26774215428302</v>
      </c>
    </row>
    <row r="53" spans="2:12" x14ac:dyDescent="0.25">
      <c r="B53" s="8">
        <v>3</v>
      </c>
      <c r="C53" s="9"/>
      <c r="D53" s="9"/>
      <c r="E53" s="9"/>
      <c r="F53" s="14" t="s">
        <v>4</v>
      </c>
      <c r="G53" s="64">
        <f>+G54+G64+G96+G102+G105</f>
        <v>1048188.09</v>
      </c>
      <c r="H53" s="64"/>
      <c r="I53" s="64">
        <f t="shared" ref="I53" si="16">+I54+I64+I96+I102+I105</f>
        <v>1462756.44</v>
      </c>
      <c r="J53" s="64">
        <v>809142.17</v>
      </c>
      <c r="K53" s="134">
        <f t="shared" ref="K53:K115" si="17">(J53/G53)*100</f>
        <v>77.194367854341877</v>
      </c>
      <c r="L53" s="134">
        <f t="shared" ref="L53:L115" si="18">(J53/I53)*100</f>
        <v>55.316260990107146</v>
      </c>
    </row>
    <row r="54" spans="2:12" x14ac:dyDescent="0.25">
      <c r="B54" s="5"/>
      <c r="C54" s="5">
        <v>31</v>
      </c>
      <c r="D54" s="5"/>
      <c r="E54" s="5"/>
      <c r="F54" s="5" t="s">
        <v>5</v>
      </c>
      <c r="G54" s="64">
        <f>+G55+G59+G61</f>
        <v>771483.88</v>
      </c>
      <c r="H54" s="64"/>
      <c r="I54" s="64">
        <f t="shared" ref="I54" si="19">+I55+I59+I61</f>
        <v>1285050.21</v>
      </c>
      <c r="J54" s="64">
        <v>697594.16</v>
      </c>
      <c r="K54" s="134">
        <f t="shared" si="17"/>
        <v>90.422389642152993</v>
      </c>
      <c r="L54" s="134">
        <f t="shared" si="18"/>
        <v>54.285362126044866</v>
      </c>
    </row>
    <row r="55" spans="2:12" x14ac:dyDescent="0.25">
      <c r="B55" s="5"/>
      <c r="C55" s="10"/>
      <c r="D55" s="108">
        <v>311</v>
      </c>
      <c r="E55" s="108"/>
      <c r="F55" s="108" t="s">
        <v>172</v>
      </c>
      <c r="G55" s="64">
        <f>+G56+G57+G58</f>
        <v>639913.81000000006</v>
      </c>
      <c r="H55" s="64"/>
      <c r="I55" s="64">
        <f t="shared" ref="I55" si="20">+I56+I57+I58</f>
        <v>1062279.42</v>
      </c>
      <c r="J55" s="64">
        <v>581385.93999999994</v>
      </c>
      <c r="K55" s="134">
        <f t="shared" si="17"/>
        <v>90.853788575058232</v>
      </c>
      <c r="L55" s="134">
        <f t="shared" si="18"/>
        <v>54.730038919515167</v>
      </c>
    </row>
    <row r="56" spans="2:12" x14ac:dyDescent="0.25">
      <c r="B56" s="6"/>
      <c r="C56" s="6"/>
      <c r="D56" s="6"/>
      <c r="E56" s="6">
        <v>3111</v>
      </c>
      <c r="F56" s="21" t="s">
        <v>31</v>
      </c>
      <c r="G56" s="60">
        <v>639913.81000000006</v>
      </c>
      <c r="H56" s="60"/>
      <c r="I56" s="60">
        <v>1062279.42</v>
      </c>
      <c r="J56" s="124">
        <v>563947.37</v>
      </c>
      <c r="K56" s="155">
        <f t="shared" si="17"/>
        <v>88.128645012365013</v>
      </c>
      <c r="L56" s="155">
        <f>(J56/I56)*100</f>
        <v>53.08842093542583</v>
      </c>
    </row>
    <row r="57" spans="2:12" x14ac:dyDescent="0.25">
      <c r="B57" s="6"/>
      <c r="C57" s="6"/>
      <c r="D57" s="6"/>
      <c r="E57" s="6">
        <v>3113</v>
      </c>
      <c r="F57" s="21" t="s">
        <v>123</v>
      </c>
      <c r="G57" s="60">
        <v>0</v>
      </c>
      <c r="H57" s="60">
        <v>0</v>
      </c>
      <c r="I57" s="60">
        <v>0</v>
      </c>
      <c r="J57" s="124">
        <v>9763.07</v>
      </c>
      <c r="K57" s="134">
        <v>0</v>
      </c>
      <c r="L57" s="155">
        <v>0</v>
      </c>
    </row>
    <row r="58" spans="2:12" x14ac:dyDescent="0.25">
      <c r="B58" s="6"/>
      <c r="C58" s="6"/>
      <c r="D58" s="6"/>
      <c r="E58" s="7">
        <v>3114</v>
      </c>
      <c r="F58" s="21" t="s">
        <v>173</v>
      </c>
      <c r="G58" s="60"/>
      <c r="H58" s="60">
        <v>0</v>
      </c>
      <c r="I58" s="60">
        <v>0</v>
      </c>
      <c r="J58" s="124">
        <v>0</v>
      </c>
      <c r="K58" s="155">
        <v>0</v>
      </c>
      <c r="L58" s="155">
        <v>0</v>
      </c>
    </row>
    <row r="59" spans="2:12" x14ac:dyDescent="0.25">
      <c r="B59" s="8"/>
      <c r="C59" s="9"/>
      <c r="D59" s="9">
        <v>312</v>
      </c>
      <c r="E59" s="9"/>
      <c r="F59" s="14" t="s">
        <v>105</v>
      </c>
      <c r="G59" s="64">
        <f>+G60</f>
        <v>25800.47</v>
      </c>
      <c r="H59" s="64"/>
      <c r="I59" s="64">
        <f t="shared" ref="I59" si="21">+I60</f>
        <v>47178.16</v>
      </c>
      <c r="J59" s="64">
        <v>20279.52</v>
      </c>
      <c r="K59" s="134">
        <f t="shared" si="17"/>
        <v>78.601358812455729</v>
      </c>
      <c r="L59" s="155">
        <f t="shared" si="18"/>
        <v>42.984974403410391</v>
      </c>
    </row>
    <row r="60" spans="2:12" x14ac:dyDescent="0.25">
      <c r="B60" s="10"/>
      <c r="C60" s="10"/>
      <c r="D60" s="10"/>
      <c r="E60" s="10">
        <v>3121</v>
      </c>
      <c r="F60" s="15" t="s">
        <v>105</v>
      </c>
      <c r="G60" s="60">
        <v>25800.47</v>
      </c>
      <c r="H60" s="60"/>
      <c r="I60" s="123">
        <v>47178.16</v>
      </c>
      <c r="J60" s="124">
        <v>20279.52</v>
      </c>
      <c r="K60" s="155">
        <f t="shared" si="17"/>
        <v>78.601358812455729</v>
      </c>
      <c r="L60" s="155">
        <f t="shared" si="18"/>
        <v>42.984974403410391</v>
      </c>
    </row>
    <row r="61" spans="2:12" x14ac:dyDescent="0.25">
      <c r="B61" s="10"/>
      <c r="C61" s="10"/>
      <c r="D61" s="5">
        <v>313</v>
      </c>
      <c r="E61" s="105"/>
      <c r="F61" s="105" t="s">
        <v>174</v>
      </c>
      <c r="G61" s="64">
        <f>+G62+G63</f>
        <v>105769.60000000001</v>
      </c>
      <c r="H61" s="64"/>
      <c r="I61" s="64">
        <f t="shared" ref="I61" si="22">+I62+I63</f>
        <v>175592.63</v>
      </c>
      <c r="J61" s="64">
        <v>95928.7</v>
      </c>
      <c r="K61" s="134">
        <f t="shared" si="17"/>
        <v>90.695908843372749</v>
      </c>
      <c r="L61" s="155">
        <f t="shared" si="18"/>
        <v>54.63139312851569</v>
      </c>
    </row>
    <row r="62" spans="2:12" s="107" customFormat="1" x14ac:dyDescent="0.25">
      <c r="B62" s="10"/>
      <c r="C62" s="10"/>
      <c r="D62" s="10"/>
      <c r="E62" s="21">
        <v>3132</v>
      </c>
      <c r="F62" s="21" t="s">
        <v>175</v>
      </c>
      <c r="G62" s="60">
        <v>105769.60000000001</v>
      </c>
      <c r="H62" s="60"/>
      <c r="I62" s="123">
        <v>175592.63</v>
      </c>
      <c r="J62" s="127">
        <v>95928.7</v>
      </c>
      <c r="K62" s="155">
        <f t="shared" si="17"/>
        <v>90.695908843372749</v>
      </c>
      <c r="L62" s="155">
        <f t="shared" si="18"/>
        <v>54.63139312851569</v>
      </c>
    </row>
    <row r="63" spans="2:12" s="107" customFormat="1" ht="25.5" x14ac:dyDescent="0.25">
      <c r="B63" s="10"/>
      <c r="C63" s="10"/>
      <c r="D63" s="10"/>
      <c r="E63" s="21">
        <v>3133</v>
      </c>
      <c r="F63" s="21" t="s">
        <v>176</v>
      </c>
      <c r="G63" s="60"/>
      <c r="H63" s="60"/>
      <c r="I63" s="123">
        <v>0</v>
      </c>
      <c r="J63" s="127"/>
      <c r="K63" s="155">
        <v>0</v>
      </c>
      <c r="L63" s="155">
        <v>0</v>
      </c>
    </row>
    <row r="64" spans="2:12" s="107" customFormat="1" x14ac:dyDescent="0.25">
      <c r="B64" s="10"/>
      <c r="C64" s="5">
        <v>32</v>
      </c>
      <c r="D64" s="5"/>
      <c r="E64" s="105"/>
      <c r="F64" s="105" t="s">
        <v>11</v>
      </c>
      <c r="G64" s="64">
        <f>+G65+G70+G77+G87+G89</f>
        <v>269079.58</v>
      </c>
      <c r="H64" s="64"/>
      <c r="I64" s="64">
        <f t="shared" ref="I64" si="23">+I65+I70+I77+I87+I89</f>
        <v>166950.13</v>
      </c>
      <c r="J64" s="64"/>
      <c r="K64" s="134">
        <f t="shared" si="17"/>
        <v>0</v>
      </c>
      <c r="L64" s="134">
        <f t="shared" si="18"/>
        <v>0</v>
      </c>
    </row>
    <row r="65" spans="2:12" x14ac:dyDescent="0.25">
      <c r="B65" s="10"/>
      <c r="C65" s="10"/>
      <c r="D65" s="5">
        <v>321</v>
      </c>
      <c r="E65" s="105"/>
      <c r="F65" s="105" t="s">
        <v>32</v>
      </c>
      <c r="G65" s="64">
        <f>+G66+G67+G68+G69</f>
        <v>27476.89</v>
      </c>
      <c r="H65" s="64"/>
      <c r="I65" s="64">
        <f t="shared" ref="I65" si="24">+I66+I67+I68+I69</f>
        <v>51964.73</v>
      </c>
      <c r="J65" s="64">
        <v>29552.57</v>
      </c>
      <c r="K65" s="134">
        <f t="shared" si="17"/>
        <v>107.55427561125003</v>
      </c>
      <c r="L65" s="134">
        <f t="shared" si="18"/>
        <v>56.870438853430002</v>
      </c>
    </row>
    <row r="66" spans="2:12" x14ac:dyDescent="0.25">
      <c r="B66" s="10"/>
      <c r="C66" s="10"/>
      <c r="D66" s="10"/>
      <c r="E66" s="21">
        <v>3211</v>
      </c>
      <c r="F66" s="21" t="s">
        <v>33</v>
      </c>
      <c r="G66" s="60">
        <v>5904.18</v>
      </c>
      <c r="H66" s="60"/>
      <c r="I66" s="165">
        <v>13000</v>
      </c>
      <c r="J66" s="166">
        <v>6155.63</v>
      </c>
      <c r="K66" s="155">
        <f t="shared" si="17"/>
        <v>104.25884712186959</v>
      </c>
      <c r="L66" s="155">
        <f t="shared" si="18"/>
        <v>47.350999999999999</v>
      </c>
    </row>
    <row r="67" spans="2:12" ht="25.5" x14ac:dyDescent="0.25">
      <c r="B67" s="10"/>
      <c r="C67" s="10"/>
      <c r="D67" s="10"/>
      <c r="E67" s="21">
        <v>3212</v>
      </c>
      <c r="F67" s="21" t="s">
        <v>177</v>
      </c>
      <c r="G67" s="60">
        <v>20888.21</v>
      </c>
      <c r="H67" s="60"/>
      <c r="I67" s="165">
        <v>36464.730000000003</v>
      </c>
      <c r="J67" s="166">
        <v>22887.69</v>
      </c>
      <c r="K67" s="155">
        <f t="shared" si="17"/>
        <v>109.57228982282349</v>
      </c>
      <c r="L67" s="155">
        <f t="shared" si="18"/>
        <v>62.766651501327445</v>
      </c>
    </row>
    <row r="68" spans="2:12" x14ac:dyDescent="0.25">
      <c r="B68" s="10"/>
      <c r="C68" s="10"/>
      <c r="D68" s="10"/>
      <c r="E68" s="21">
        <v>3213</v>
      </c>
      <c r="F68" s="21" t="s">
        <v>75</v>
      </c>
      <c r="G68" s="60">
        <v>130</v>
      </c>
      <c r="H68" s="60"/>
      <c r="I68" s="123">
        <v>1600</v>
      </c>
      <c r="J68" s="127">
        <v>368.75</v>
      </c>
      <c r="K68" s="155">
        <f t="shared" si="17"/>
        <v>283.65384615384619</v>
      </c>
      <c r="L68" s="155">
        <f t="shared" si="18"/>
        <v>23.046875</v>
      </c>
    </row>
    <row r="69" spans="2:12" x14ac:dyDescent="0.25">
      <c r="B69" s="10"/>
      <c r="C69" s="10"/>
      <c r="D69" s="10"/>
      <c r="E69" s="21">
        <v>3214</v>
      </c>
      <c r="F69" s="21" t="s">
        <v>76</v>
      </c>
      <c r="G69" s="60">
        <v>554.5</v>
      </c>
      <c r="H69" s="60"/>
      <c r="I69" s="123">
        <v>900</v>
      </c>
      <c r="J69" s="127">
        <v>140.5</v>
      </c>
      <c r="K69" s="155">
        <f t="shared" si="17"/>
        <v>25.338142470694319</v>
      </c>
      <c r="L69" s="155">
        <f t="shared" si="18"/>
        <v>15.611111111111112</v>
      </c>
    </row>
    <row r="70" spans="2:12" x14ac:dyDescent="0.25">
      <c r="B70" s="10"/>
      <c r="C70" s="10"/>
      <c r="D70" s="5">
        <v>322</v>
      </c>
      <c r="E70" s="105"/>
      <c r="F70" s="105" t="s">
        <v>178</v>
      </c>
      <c r="G70" s="64">
        <f>+G71+G72+G73+G74+G75+G76</f>
        <v>33925.660000000003</v>
      </c>
      <c r="H70" s="64"/>
      <c r="I70" s="64">
        <f t="shared" ref="I70" si="25">+I71+I72+I73+I74+I75+I76</f>
        <v>42921.11</v>
      </c>
      <c r="J70" s="64">
        <v>20284.919999999998</v>
      </c>
      <c r="K70" s="134">
        <f t="shared" si="17"/>
        <v>59.792263437174086</v>
      </c>
      <c r="L70" s="134">
        <f t="shared" si="18"/>
        <v>47.260939896475179</v>
      </c>
    </row>
    <row r="71" spans="2:12" x14ac:dyDescent="0.25">
      <c r="B71" s="10"/>
      <c r="C71" s="10"/>
      <c r="D71" s="10"/>
      <c r="E71" s="21">
        <v>3221</v>
      </c>
      <c r="F71" s="21" t="s">
        <v>124</v>
      </c>
      <c r="G71" s="60">
        <v>8951.24</v>
      </c>
      <c r="H71" s="60"/>
      <c r="I71" s="123">
        <v>6231.11</v>
      </c>
      <c r="J71" s="127">
        <v>3797.84</v>
      </c>
      <c r="K71" s="155">
        <f t="shared" si="17"/>
        <v>42.428088175493009</v>
      </c>
      <c r="L71" s="155">
        <f t="shared" si="18"/>
        <v>60.949654234959752</v>
      </c>
    </row>
    <row r="72" spans="2:12" x14ac:dyDescent="0.25">
      <c r="B72" s="10"/>
      <c r="C72" s="10"/>
      <c r="D72" s="10"/>
      <c r="E72" s="21">
        <v>3222</v>
      </c>
      <c r="F72" s="21" t="s">
        <v>125</v>
      </c>
      <c r="G72" s="60">
        <v>4757.47</v>
      </c>
      <c r="H72" s="60"/>
      <c r="I72" s="123">
        <v>7400</v>
      </c>
      <c r="J72" s="127">
        <v>3465.92</v>
      </c>
      <c r="K72" s="155">
        <f t="shared" si="17"/>
        <v>72.852167223335087</v>
      </c>
      <c r="L72" s="155">
        <f t="shared" si="18"/>
        <v>46.836756756756756</v>
      </c>
    </row>
    <row r="73" spans="2:12" x14ac:dyDescent="0.25">
      <c r="B73" s="10"/>
      <c r="C73" s="10"/>
      <c r="D73" s="10"/>
      <c r="E73" s="21">
        <v>3223</v>
      </c>
      <c r="F73" s="21" t="s">
        <v>79</v>
      </c>
      <c r="G73" s="60">
        <v>17660.93</v>
      </c>
      <c r="H73" s="60"/>
      <c r="I73" s="123">
        <f>10000+15000+40</f>
        <v>25040</v>
      </c>
      <c r="J73" s="127">
        <v>11264.26</v>
      </c>
      <c r="K73" s="155">
        <f t="shared" si="17"/>
        <v>63.780672931719906</v>
      </c>
      <c r="L73" s="155">
        <f t="shared" si="18"/>
        <v>44.985063897763581</v>
      </c>
    </row>
    <row r="74" spans="2:12" ht="25.5" x14ac:dyDescent="0.25">
      <c r="B74" s="10"/>
      <c r="C74" s="10"/>
      <c r="D74" s="10"/>
      <c r="E74" s="21">
        <v>3224</v>
      </c>
      <c r="F74" s="21" t="s">
        <v>179</v>
      </c>
      <c r="G74" s="60">
        <v>1998.16</v>
      </c>
      <c r="H74" s="60"/>
      <c r="I74" s="123">
        <v>3250</v>
      </c>
      <c r="J74" s="127">
        <v>648.62</v>
      </c>
      <c r="K74" s="155">
        <f t="shared" si="17"/>
        <v>32.460863994875282</v>
      </c>
      <c r="L74" s="155">
        <f t="shared" si="18"/>
        <v>19.957538461538462</v>
      </c>
    </row>
    <row r="75" spans="2:12" x14ac:dyDescent="0.25">
      <c r="B75" s="10"/>
      <c r="C75" s="10"/>
      <c r="D75" s="10"/>
      <c r="E75" s="21">
        <v>3225</v>
      </c>
      <c r="F75" s="21" t="s">
        <v>81</v>
      </c>
      <c r="G75" s="60">
        <v>171</v>
      </c>
      <c r="H75" s="60"/>
      <c r="I75" s="123">
        <v>400</v>
      </c>
      <c r="J75" s="127">
        <v>410.4</v>
      </c>
      <c r="K75" s="155">
        <f t="shared" si="17"/>
        <v>240</v>
      </c>
      <c r="L75" s="155">
        <f t="shared" si="18"/>
        <v>102.60000000000001</v>
      </c>
    </row>
    <row r="76" spans="2:12" x14ac:dyDescent="0.25">
      <c r="B76" s="11"/>
      <c r="C76" s="9"/>
      <c r="D76" s="109"/>
      <c r="E76" s="109">
        <v>3227</v>
      </c>
      <c r="F76" s="15" t="s">
        <v>82</v>
      </c>
      <c r="G76" s="60">
        <v>386.86</v>
      </c>
      <c r="H76" s="60"/>
      <c r="I76" s="60">
        <v>600</v>
      </c>
      <c r="J76" s="127">
        <v>697.88</v>
      </c>
      <c r="K76" s="155">
        <f t="shared" si="17"/>
        <v>180.39600889210567</v>
      </c>
      <c r="L76" s="155">
        <f t="shared" si="18"/>
        <v>116.31333333333333</v>
      </c>
    </row>
    <row r="77" spans="2:12" x14ac:dyDescent="0.25">
      <c r="B77" s="10"/>
      <c r="C77" s="10"/>
      <c r="D77" s="5">
        <v>323</v>
      </c>
      <c r="E77" s="105"/>
      <c r="F77" s="105" t="s">
        <v>180</v>
      </c>
      <c r="G77" s="64">
        <f>+G78+G79+G80+G81+G82+G83+G84+G85+G86</f>
        <v>37211.160000000003</v>
      </c>
      <c r="H77" s="64"/>
      <c r="I77" s="64">
        <f t="shared" ref="I77" si="26">+I78+I79+I80+I81+I82+I83+I84+I85+I86</f>
        <v>47682.29</v>
      </c>
      <c r="J77" s="64">
        <v>40352.379999999997</v>
      </c>
      <c r="K77" s="134">
        <f t="shared" si="17"/>
        <v>108.44160730275539</v>
      </c>
      <c r="L77" s="134">
        <f t="shared" si="18"/>
        <v>84.627604924176254</v>
      </c>
    </row>
    <row r="78" spans="2:12" x14ac:dyDescent="0.25">
      <c r="B78" s="11"/>
      <c r="C78" s="9"/>
      <c r="D78" s="109"/>
      <c r="E78" s="109">
        <v>3231</v>
      </c>
      <c r="F78" s="15" t="s">
        <v>181</v>
      </c>
      <c r="G78" s="60">
        <v>576.08000000000004</v>
      </c>
      <c r="H78" s="60"/>
      <c r="I78" s="60">
        <v>1300</v>
      </c>
      <c r="J78" s="127">
        <v>646.16999999999996</v>
      </c>
      <c r="K78" s="134">
        <f t="shared" si="17"/>
        <v>112.1667129565338</v>
      </c>
      <c r="L78" s="155">
        <f t="shared" si="18"/>
        <v>49.70538461538461</v>
      </c>
    </row>
    <row r="79" spans="2:12" x14ac:dyDescent="0.25">
      <c r="B79" s="10"/>
      <c r="C79" s="10"/>
      <c r="D79" s="10"/>
      <c r="E79" s="21">
        <v>3232</v>
      </c>
      <c r="F79" s="21" t="s">
        <v>182</v>
      </c>
      <c r="G79" s="60">
        <v>10213.43</v>
      </c>
      <c r="H79" s="60"/>
      <c r="I79" s="123">
        <v>6000</v>
      </c>
      <c r="J79" s="127">
        <v>5058.72</v>
      </c>
      <c r="K79" s="134">
        <f t="shared" si="17"/>
        <v>49.530079512954998</v>
      </c>
      <c r="L79" s="155">
        <f t="shared" si="18"/>
        <v>84.312000000000012</v>
      </c>
    </row>
    <row r="80" spans="2:12" x14ac:dyDescent="0.25">
      <c r="B80" s="11"/>
      <c r="C80" s="9"/>
      <c r="D80" s="109"/>
      <c r="E80" s="109">
        <v>3233</v>
      </c>
      <c r="F80" s="15" t="s">
        <v>85</v>
      </c>
      <c r="G80" s="60">
        <v>0</v>
      </c>
      <c r="H80" s="60"/>
      <c r="I80" s="60">
        <v>0</v>
      </c>
      <c r="J80" s="127">
        <v>0</v>
      </c>
      <c r="K80" s="134">
        <v>0</v>
      </c>
      <c r="L80" s="155">
        <v>0</v>
      </c>
    </row>
    <row r="81" spans="2:12" x14ac:dyDescent="0.25">
      <c r="B81" s="10"/>
      <c r="C81" s="10"/>
      <c r="D81" s="10"/>
      <c r="E81" s="21">
        <v>3234</v>
      </c>
      <c r="F81" s="21" t="s">
        <v>86</v>
      </c>
      <c r="G81" s="60">
        <v>17506.349999999999</v>
      </c>
      <c r="H81" s="60"/>
      <c r="I81" s="123">
        <v>7383.43</v>
      </c>
      <c r="J81" s="127">
        <v>18599.900000000001</v>
      </c>
      <c r="K81" s="134">
        <f t="shared" si="17"/>
        <v>106.24659052286742</v>
      </c>
      <c r="L81" s="155">
        <f t="shared" si="18"/>
        <v>251.91408329191179</v>
      </c>
    </row>
    <row r="82" spans="2:12" x14ac:dyDescent="0.25">
      <c r="B82" s="11"/>
      <c r="C82" s="9"/>
      <c r="D82" s="109"/>
      <c r="E82" s="109">
        <v>3235</v>
      </c>
      <c r="F82" s="15" t="s">
        <v>87</v>
      </c>
      <c r="G82" s="60">
        <v>2692.73</v>
      </c>
      <c r="H82" s="60"/>
      <c r="I82" s="60">
        <v>7080</v>
      </c>
      <c r="J82" s="127">
        <v>3395.05</v>
      </c>
      <c r="K82" s="134">
        <f t="shared" si="17"/>
        <v>126.08208026798083</v>
      </c>
      <c r="L82" s="155">
        <f t="shared" si="18"/>
        <v>47.952683615819211</v>
      </c>
    </row>
    <row r="83" spans="2:12" x14ac:dyDescent="0.25">
      <c r="B83" s="10"/>
      <c r="C83" s="10"/>
      <c r="D83" s="10"/>
      <c r="E83" s="21">
        <v>3236</v>
      </c>
      <c r="F83" s="21" t="s">
        <v>88</v>
      </c>
      <c r="G83" s="60">
        <v>70</v>
      </c>
      <c r="H83" s="60"/>
      <c r="I83" s="123">
        <v>4480</v>
      </c>
      <c r="J83" s="127">
        <v>21.9</v>
      </c>
      <c r="K83" s="134">
        <f t="shared" si="17"/>
        <v>31.285714285714285</v>
      </c>
      <c r="L83" s="155">
        <f t="shared" si="18"/>
        <v>0.4888392857142857</v>
      </c>
    </row>
    <row r="84" spans="2:12" x14ac:dyDescent="0.25">
      <c r="B84" s="11"/>
      <c r="C84" s="9"/>
      <c r="D84" s="109"/>
      <c r="E84" s="109">
        <v>3237</v>
      </c>
      <c r="F84" s="15" t="s">
        <v>89</v>
      </c>
      <c r="G84" s="60">
        <v>3341.42</v>
      </c>
      <c r="H84" s="60"/>
      <c r="I84" s="60">
        <v>16588.86</v>
      </c>
      <c r="J84" s="127">
        <v>9846.86</v>
      </c>
      <c r="K84" s="134">
        <f t="shared" si="17"/>
        <v>294.6908799253012</v>
      </c>
      <c r="L84" s="155">
        <f t="shared" si="18"/>
        <v>59.358268138980023</v>
      </c>
    </row>
    <row r="85" spans="2:12" x14ac:dyDescent="0.25">
      <c r="B85" s="10"/>
      <c r="C85" s="10"/>
      <c r="D85" s="10"/>
      <c r="E85" s="21">
        <v>3238</v>
      </c>
      <c r="F85" s="21" t="s">
        <v>90</v>
      </c>
      <c r="G85" s="60">
        <v>2419.44</v>
      </c>
      <c r="H85" s="60"/>
      <c r="I85" s="123">
        <v>3600</v>
      </c>
      <c r="J85" s="127">
        <v>1839.79</v>
      </c>
      <c r="K85" s="134">
        <f t="shared" si="17"/>
        <v>76.04197665575505</v>
      </c>
      <c r="L85" s="155">
        <f t="shared" si="18"/>
        <v>51.105277777777779</v>
      </c>
    </row>
    <row r="86" spans="2:12" x14ac:dyDescent="0.25">
      <c r="B86" s="11"/>
      <c r="C86" s="9"/>
      <c r="D86" s="109"/>
      <c r="E86" s="109">
        <v>3239</v>
      </c>
      <c r="F86" s="154" t="s">
        <v>91</v>
      </c>
      <c r="G86" s="60">
        <v>391.71</v>
      </c>
      <c r="H86" s="60"/>
      <c r="I86" s="60">
        <v>1250</v>
      </c>
      <c r="J86" s="127">
        <v>943.99</v>
      </c>
      <c r="K86" s="134">
        <f t="shared" si="17"/>
        <v>240.99206045288608</v>
      </c>
      <c r="L86" s="155">
        <f t="shared" si="18"/>
        <v>75.519199999999998</v>
      </c>
    </row>
    <row r="87" spans="2:12" x14ac:dyDescent="0.25">
      <c r="B87" s="10"/>
      <c r="C87" s="10"/>
      <c r="D87" s="5">
        <v>324</v>
      </c>
      <c r="E87" s="105"/>
      <c r="F87" s="105" t="s">
        <v>183</v>
      </c>
      <c r="G87" s="64">
        <f>+G88</f>
        <v>0</v>
      </c>
      <c r="H87" s="64">
        <f>+H88</f>
        <v>0</v>
      </c>
      <c r="I87" s="64">
        <f t="shared" ref="I87" si="27">+I88</f>
        <v>0</v>
      </c>
      <c r="J87" s="64">
        <v>0</v>
      </c>
      <c r="K87" s="134">
        <v>0</v>
      </c>
      <c r="L87" s="155">
        <v>0</v>
      </c>
    </row>
    <row r="88" spans="2:12" x14ac:dyDescent="0.25">
      <c r="B88" s="11"/>
      <c r="C88" s="9"/>
      <c r="D88" s="109"/>
      <c r="E88" s="109">
        <v>3241</v>
      </c>
      <c r="F88" s="21" t="s">
        <v>183</v>
      </c>
      <c r="G88" s="60"/>
      <c r="H88" s="60">
        <v>0</v>
      </c>
      <c r="I88" s="60">
        <v>0</v>
      </c>
      <c r="J88" s="127">
        <v>0</v>
      </c>
      <c r="K88" s="134">
        <v>0</v>
      </c>
      <c r="L88" s="155">
        <v>0</v>
      </c>
    </row>
    <row r="89" spans="2:12" x14ac:dyDescent="0.25">
      <c r="B89" s="10"/>
      <c r="C89" s="10"/>
      <c r="D89" s="5">
        <v>329</v>
      </c>
      <c r="E89" s="105"/>
      <c r="F89" s="105" t="s">
        <v>184</v>
      </c>
      <c r="G89" s="64">
        <f>+G90+G91+G92+G93+G94+G95</f>
        <v>170465.87</v>
      </c>
      <c r="H89" s="64"/>
      <c r="I89" s="64">
        <f t="shared" ref="I89" si="28">+I90+I91+I92+I93+I94+I95</f>
        <v>24382</v>
      </c>
      <c r="J89" s="64">
        <v>15572.15</v>
      </c>
      <c r="K89" s="134">
        <f t="shared" si="17"/>
        <v>9.1350544246775023</v>
      </c>
      <c r="L89" s="134">
        <f t="shared" si="18"/>
        <v>63.867402181937493</v>
      </c>
    </row>
    <row r="90" spans="2:12" x14ac:dyDescent="0.25">
      <c r="B90" s="11"/>
      <c r="C90" s="9"/>
      <c r="D90" s="109"/>
      <c r="E90" s="109">
        <v>3292</v>
      </c>
      <c r="F90" s="15" t="s">
        <v>92</v>
      </c>
      <c r="G90" s="60">
        <v>243.81</v>
      </c>
      <c r="H90" s="60"/>
      <c r="I90" s="60">
        <v>500</v>
      </c>
      <c r="J90" s="127">
        <v>78.819999999999993</v>
      </c>
      <c r="K90" s="155">
        <f t="shared" si="17"/>
        <v>32.32845248349124</v>
      </c>
      <c r="L90" s="155">
        <f t="shared" si="18"/>
        <v>15.763999999999998</v>
      </c>
    </row>
    <row r="91" spans="2:12" x14ac:dyDescent="0.25">
      <c r="B91" s="10"/>
      <c r="C91" s="10"/>
      <c r="D91" s="10"/>
      <c r="E91" s="21">
        <v>3293</v>
      </c>
      <c r="F91" s="21" t="s">
        <v>93</v>
      </c>
      <c r="G91" s="60">
        <v>550</v>
      </c>
      <c r="H91" s="60"/>
      <c r="I91" s="123">
        <v>2110</v>
      </c>
      <c r="J91" s="127">
        <v>772.19</v>
      </c>
      <c r="K91" s="155">
        <f t="shared" si="17"/>
        <v>140.39818181818183</v>
      </c>
      <c r="L91" s="155">
        <f t="shared" si="18"/>
        <v>36.596682464454979</v>
      </c>
    </row>
    <row r="92" spans="2:12" x14ac:dyDescent="0.25">
      <c r="B92" s="11"/>
      <c r="C92" s="9"/>
      <c r="D92" s="109"/>
      <c r="E92" s="109">
        <v>3294</v>
      </c>
      <c r="F92" s="15" t="s">
        <v>185</v>
      </c>
      <c r="G92" s="60">
        <v>40</v>
      </c>
      <c r="H92" s="60"/>
      <c r="I92" s="60">
        <v>40</v>
      </c>
      <c r="J92" s="127">
        <v>165</v>
      </c>
      <c r="K92" s="155">
        <v>412.5</v>
      </c>
      <c r="L92" s="155">
        <f t="shared" si="18"/>
        <v>412.5</v>
      </c>
    </row>
    <row r="93" spans="2:12" x14ac:dyDescent="0.25">
      <c r="B93" s="10"/>
      <c r="C93" s="10"/>
      <c r="D93" s="10"/>
      <c r="E93" s="21">
        <v>3295</v>
      </c>
      <c r="F93" s="21" t="s">
        <v>94</v>
      </c>
      <c r="G93" s="60">
        <v>2847.27</v>
      </c>
      <c r="H93" s="60"/>
      <c r="I93" s="123">
        <v>4182</v>
      </c>
      <c r="J93" s="127">
        <v>2850.59</v>
      </c>
      <c r="K93" s="155">
        <f t="shared" si="17"/>
        <v>100.11660292139489</v>
      </c>
      <c r="L93" s="155">
        <f t="shared" si="18"/>
        <v>68.163318986131031</v>
      </c>
    </row>
    <row r="94" spans="2:12" x14ac:dyDescent="0.25">
      <c r="B94" s="11"/>
      <c r="C94" s="9"/>
      <c r="D94" s="109"/>
      <c r="E94" s="109">
        <v>3296</v>
      </c>
      <c r="F94" s="15" t="s">
        <v>126</v>
      </c>
      <c r="G94" s="60">
        <v>152542.98000000001</v>
      </c>
      <c r="H94" s="60"/>
      <c r="I94" s="60">
        <v>100</v>
      </c>
      <c r="J94" s="127">
        <v>0</v>
      </c>
      <c r="K94" s="155">
        <f t="shared" si="17"/>
        <v>0</v>
      </c>
      <c r="L94" s="155">
        <v>0</v>
      </c>
    </row>
    <row r="95" spans="2:12" x14ac:dyDescent="0.25">
      <c r="B95" s="10"/>
      <c r="C95" s="10"/>
      <c r="D95" s="10"/>
      <c r="E95" s="21">
        <v>3299</v>
      </c>
      <c r="F95" s="21" t="s">
        <v>184</v>
      </c>
      <c r="G95" s="60">
        <v>14241.81</v>
      </c>
      <c r="H95" s="60"/>
      <c r="I95" s="123">
        <v>17450</v>
      </c>
      <c r="J95" s="127">
        <v>2520</v>
      </c>
      <c r="K95" s="155">
        <f t="shared" si="17"/>
        <v>17.694380138479591</v>
      </c>
      <c r="L95" s="155">
        <f t="shared" si="18"/>
        <v>14.441260744985673</v>
      </c>
    </row>
    <row r="96" spans="2:12" x14ac:dyDescent="0.25">
      <c r="B96" s="11"/>
      <c r="C96" s="9">
        <v>34</v>
      </c>
      <c r="D96" s="9"/>
      <c r="E96" s="9"/>
      <c r="F96" s="14" t="s">
        <v>96</v>
      </c>
      <c r="G96" s="64">
        <f>+G97+G99</f>
        <v>3858.09</v>
      </c>
      <c r="H96" s="64"/>
      <c r="I96" s="64">
        <f t="shared" ref="I96" si="29">+I97+I99</f>
        <v>6828.6</v>
      </c>
      <c r="J96" s="64">
        <v>5078.49</v>
      </c>
      <c r="K96" s="134">
        <f t="shared" si="17"/>
        <v>131.63223252956772</v>
      </c>
      <c r="L96" s="134">
        <f t="shared" si="18"/>
        <v>74.370881293383704</v>
      </c>
    </row>
    <row r="97" spans="2:12" x14ac:dyDescent="0.25">
      <c r="B97" s="10"/>
      <c r="C97" s="10"/>
      <c r="D97" s="5">
        <v>342</v>
      </c>
      <c r="E97" s="105"/>
      <c r="F97" s="105" t="s">
        <v>186</v>
      </c>
      <c r="G97" s="64">
        <f>+G98</f>
        <v>3848.13</v>
      </c>
      <c r="H97" s="64"/>
      <c r="I97" s="64">
        <f t="shared" ref="I97" si="30">+I98</f>
        <v>6758.6</v>
      </c>
      <c r="J97" s="64">
        <v>5060.1400000000003</v>
      </c>
      <c r="K97" s="134">
        <f t="shared" si="17"/>
        <v>131.49607731547533</v>
      </c>
      <c r="L97" s="134">
        <f t="shared" si="18"/>
        <v>74.869647560145594</v>
      </c>
    </row>
    <row r="98" spans="2:12" ht="25.5" x14ac:dyDescent="0.25">
      <c r="B98" s="11"/>
      <c r="C98" s="9"/>
      <c r="D98" s="109"/>
      <c r="E98" s="109">
        <v>3423</v>
      </c>
      <c r="F98" s="15" t="s">
        <v>187</v>
      </c>
      <c r="G98" s="60">
        <v>3848.13</v>
      </c>
      <c r="H98" s="60"/>
      <c r="I98" s="60">
        <v>6758.6</v>
      </c>
      <c r="J98" s="127">
        <v>5060.1400000000003</v>
      </c>
      <c r="K98" s="155">
        <f t="shared" si="17"/>
        <v>131.49607731547533</v>
      </c>
      <c r="L98" s="155">
        <f t="shared" si="18"/>
        <v>74.869647560145594</v>
      </c>
    </row>
    <row r="99" spans="2:12" x14ac:dyDescent="0.25">
      <c r="B99" s="10"/>
      <c r="C99" s="10"/>
      <c r="D99" s="5">
        <v>343</v>
      </c>
      <c r="E99" s="105"/>
      <c r="F99" s="105" t="s">
        <v>188</v>
      </c>
      <c r="G99" s="64">
        <f>+G100+G101</f>
        <v>9.9600000000000009</v>
      </c>
      <c r="H99" s="64"/>
      <c r="I99" s="64">
        <f t="shared" ref="I99" si="31">+I100+I101</f>
        <v>70</v>
      </c>
      <c r="J99" s="64">
        <v>18.350000000000001</v>
      </c>
      <c r="K99" s="134">
        <f t="shared" si="17"/>
        <v>184.23694779116465</v>
      </c>
      <c r="L99" s="134">
        <f t="shared" si="18"/>
        <v>26.214285714285719</v>
      </c>
    </row>
    <row r="100" spans="2:12" x14ac:dyDescent="0.25">
      <c r="B100" s="11"/>
      <c r="C100" s="9"/>
      <c r="D100" s="109"/>
      <c r="E100" s="109">
        <v>3431</v>
      </c>
      <c r="F100" s="15" t="s">
        <v>189</v>
      </c>
      <c r="G100" s="60">
        <v>9.9600000000000009</v>
      </c>
      <c r="H100" s="60"/>
      <c r="I100" s="60">
        <v>20</v>
      </c>
      <c r="J100" s="127">
        <v>8.3000000000000007</v>
      </c>
      <c r="K100" s="155">
        <f t="shared" si="17"/>
        <v>83.333333333333343</v>
      </c>
      <c r="L100" s="155">
        <f t="shared" si="18"/>
        <v>41.5</v>
      </c>
    </row>
    <row r="101" spans="2:12" x14ac:dyDescent="0.25">
      <c r="B101" s="10"/>
      <c r="C101" s="10"/>
      <c r="D101" s="10"/>
      <c r="E101" s="21">
        <v>3433</v>
      </c>
      <c r="F101" s="21" t="s">
        <v>99</v>
      </c>
      <c r="G101" s="60">
        <v>0</v>
      </c>
      <c r="H101" s="60"/>
      <c r="I101" s="123">
        <v>50</v>
      </c>
      <c r="J101" s="127">
        <v>10.050000000000001</v>
      </c>
      <c r="K101" s="155">
        <v>0</v>
      </c>
      <c r="L101" s="155">
        <f t="shared" si="18"/>
        <v>20.100000000000001</v>
      </c>
    </row>
    <row r="102" spans="2:12" ht="25.5" x14ac:dyDescent="0.25">
      <c r="B102" s="11"/>
      <c r="C102" s="9">
        <v>37</v>
      </c>
      <c r="D102" s="9"/>
      <c r="E102" s="9"/>
      <c r="F102" s="14" t="s">
        <v>190</v>
      </c>
      <c r="G102" s="64">
        <f>+G103</f>
        <v>3200</v>
      </c>
      <c r="H102" s="64"/>
      <c r="I102" s="64">
        <f t="shared" ref="I102" si="32">+I103</f>
        <v>3500</v>
      </c>
      <c r="J102" s="64">
        <v>1330</v>
      </c>
      <c r="K102" s="134">
        <f t="shared" si="17"/>
        <v>41.5625</v>
      </c>
      <c r="L102" s="134">
        <f t="shared" si="18"/>
        <v>38</v>
      </c>
    </row>
    <row r="103" spans="2:12" ht="25.5" x14ac:dyDescent="0.25">
      <c r="B103" s="10"/>
      <c r="C103" s="10"/>
      <c r="D103" s="5">
        <v>372</v>
      </c>
      <c r="E103" s="105"/>
      <c r="F103" s="105" t="s">
        <v>191</v>
      </c>
      <c r="G103" s="64">
        <f>+G104</f>
        <v>3200</v>
      </c>
      <c r="H103" s="64"/>
      <c r="I103" s="64">
        <f t="shared" ref="I103" si="33">+I104</f>
        <v>3500</v>
      </c>
      <c r="J103" s="64">
        <v>1330</v>
      </c>
      <c r="K103" s="134">
        <f t="shared" si="17"/>
        <v>41.5625</v>
      </c>
      <c r="L103" s="134">
        <f t="shared" si="18"/>
        <v>38</v>
      </c>
    </row>
    <row r="104" spans="2:12" x14ac:dyDescent="0.25">
      <c r="B104" s="11"/>
      <c r="C104" s="9"/>
      <c r="D104" s="109"/>
      <c r="E104" s="109">
        <v>3721</v>
      </c>
      <c r="F104" s="15" t="s">
        <v>192</v>
      </c>
      <c r="G104" s="60">
        <v>3200</v>
      </c>
      <c r="H104" s="60"/>
      <c r="I104" s="60">
        <v>3500</v>
      </c>
      <c r="J104" s="127">
        <v>1330</v>
      </c>
      <c r="K104" s="155">
        <f t="shared" si="17"/>
        <v>41.5625</v>
      </c>
      <c r="L104" s="134">
        <f t="shared" si="18"/>
        <v>38</v>
      </c>
    </row>
    <row r="105" spans="2:12" x14ac:dyDescent="0.25">
      <c r="B105" s="10"/>
      <c r="C105" s="5">
        <v>38</v>
      </c>
      <c r="D105" s="5"/>
      <c r="E105" s="105"/>
      <c r="F105" s="105" t="s">
        <v>193</v>
      </c>
      <c r="G105" s="64">
        <f>+G106</f>
        <v>566.54</v>
      </c>
      <c r="H105" s="64"/>
      <c r="I105" s="64">
        <f t="shared" ref="I105" si="34">+I106</f>
        <v>427.5</v>
      </c>
      <c r="J105" s="64">
        <v>427.5</v>
      </c>
      <c r="K105" s="134">
        <v>75.400000000000006</v>
      </c>
      <c r="L105" s="155">
        <f t="shared" si="18"/>
        <v>100</v>
      </c>
    </row>
    <row r="106" spans="2:12" x14ac:dyDescent="0.25">
      <c r="B106" s="11"/>
      <c r="C106" s="9"/>
      <c r="D106" s="9">
        <v>381</v>
      </c>
      <c r="E106" s="9"/>
      <c r="F106" s="14" t="s">
        <v>164</v>
      </c>
      <c r="G106" s="64">
        <f>+G107</f>
        <v>566.54</v>
      </c>
      <c r="H106" s="64"/>
      <c r="I106" s="64">
        <f t="shared" ref="I106" si="35">+I107</f>
        <v>427.5</v>
      </c>
      <c r="J106" s="64">
        <v>427.5</v>
      </c>
      <c r="K106" s="134">
        <v>75.400000000000006</v>
      </c>
      <c r="L106" s="155">
        <f t="shared" si="18"/>
        <v>100</v>
      </c>
    </row>
    <row r="107" spans="2:12" x14ac:dyDescent="0.25">
      <c r="B107" s="10"/>
      <c r="C107" s="10"/>
      <c r="D107" s="10"/>
      <c r="E107" s="21">
        <v>3812</v>
      </c>
      <c r="F107" s="21" t="s">
        <v>194</v>
      </c>
      <c r="G107" s="60">
        <v>566.54</v>
      </c>
      <c r="H107" s="60"/>
      <c r="I107" s="60">
        <v>427.5</v>
      </c>
      <c r="J107" s="60">
        <v>427.5</v>
      </c>
      <c r="K107" s="134">
        <v>75.400000000000006</v>
      </c>
      <c r="L107" s="155">
        <f t="shared" si="18"/>
        <v>100</v>
      </c>
    </row>
    <row r="108" spans="2:12" x14ac:dyDescent="0.25">
      <c r="B108" s="8">
        <v>4</v>
      </c>
      <c r="C108" s="9"/>
      <c r="D108" s="9"/>
      <c r="E108" s="9"/>
      <c r="F108" s="14" t="s">
        <v>6</v>
      </c>
      <c r="G108" s="64">
        <f>+G109+G118</f>
        <v>201048.18</v>
      </c>
      <c r="H108" s="64"/>
      <c r="I108" s="64">
        <f t="shared" ref="I108" si="36">+I109+I118</f>
        <v>111800.54000000001</v>
      </c>
      <c r="J108" s="64">
        <v>59173.26</v>
      </c>
      <c r="K108" s="134">
        <f t="shared" si="17"/>
        <v>29.43237785092111</v>
      </c>
      <c r="L108" s="134">
        <f t="shared" si="18"/>
        <v>52.927526110338995</v>
      </c>
    </row>
    <row r="109" spans="2:12" ht="25.5" x14ac:dyDescent="0.25">
      <c r="B109" s="10"/>
      <c r="C109" s="5">
        <v>42</v>
      </c>
      <c r="D109" s="5"/>
      <c r="E109" s="105"/>
      <c r="F109" s="105" t="s">
        <v>110</v>
      </c>
      <c r="G109" s="64">
        <f>+G110+G114+G116</f>
        <v>1820.4</v>
      </c>
      <c r="H109" s="64"/>
      <c r="I109" s="64">
        <f t="shared" ref="I109" si="37">+I110+I114+I116</f>
        <v>64113.04</v>
      </c>
      <c r="J109" s="64">
        <v>48962.01</v>
      </c>
      <c r="K109" s="134">
        <f t="shared" si="17"/>
        <v>2689.6292023731048</v>
      </c>
      <c r="L109" s="134">
        <f t="shared" si="18"/>
        <v>76.368255194263128</v>
      </c>
    </row>
    <row r="110" spans="2:12" x14ac:dyDescent="0.25">
      <c r="B110" s="11"/>
      <c r="C110" s="9"/>
      <c r="D110" s="9">
        <v>422</v>
      </c>
      <c r="E110" s="9"/>
      <c r="F110" s="14" t="s">
        <v>195</v>
      </c>
      <c r="G110" s="64">
        <f>+G111+G112+G113</f>
        <v>1749</v>
      </c>
      <c r="H110" s="64"/>
      <c r="I110" s="64">
        <f t="shared" ref="I110" si="38">+I111+I112+I113</f>
        <v>21839.200000000001</v>
      </c>
      <c r="J110" s="64">
        <v>2180.2600000000002</v>
      </c>
      <c r="K110" s="134">
        <f t="shared" si="17"/>
        <v>124.6575185820469</v>
      </c>
      <c r="L110" s="134">
        <f t="shared" si="18"/>
        <v>9.9832411443642641</v>
      </c>
    </row>
    <row r="111" spans="2:12" x14ac:dyDescent="0.25">
      <c r="B111" s="10"/>
      <c r="C111" s="10"/>
      <c r="D111" s="10"/>
      <c r="E111" s="21">
        <v>4221</v>
      </c>
      <c r="F111" s="110" t="s">
        <v>116</v>
      </c>
      <c r="G111" s="60">
        <v>1297.75</v>
      </c>
      <c r="H111" s="60"/>
      <c r="I111" s="123">
        <v>20639.2</v>
      </c>
      <c r="J111" s="127">
        <v>1639.2</v>
      </c>
      <c r="K111" s="155">
        <v>126.31</v>
      </c>
      <c r="L111" s="155">
        <f t="shared" si="18"/>
        <v>7.9421683010969417</v>
      </c>
    </row>
    <row r="112" spans="2:12" x14ac:dyDescent="0.25">
      <c r="B112" s="11"/>
      <c r="C112" s="9"/>
      <c r="D112" s="109"/>
      <c r="E112" s="109">
        <v>4223</v>
      </c>
      <c r="F112" s="21" t="s">
        <v>127</v>
      </c>
      <c r="G112" s="60">
        <v>0</v>
      </c>
      <c r="H112" s="60"/>
      <c r="I112" s="60">
        <v>500</v>
      </c>
      <c r="J112" s="127">
        <v>97.88</v>
      </c>
      <c r="K112" s="134">
        <v>0</v>
      </c>
      <c r="L112" s="155">
        <f t="shared" si="18"/>
        <v>19.576000000000001</v>
      </c>
    </row>
    <row r="113" spans="2:12" x14ac:dyDescent="0.25">
      <c r="B113" s="10"/>
      <c r="C113" s="10"/>
      <c r="D113" s="10"/>
      <c r="E113" s="21">
        <v>4227</v>
      </c>
      <c r="F113" s="21" t="s">
        <v>111</v>
      </c>
      <c r="G113" s="60">
        <v>451.25</v>
      </c>
      <c r="H113" s="60"/>
      <c r="I113" s="123">
        <v>700</v>
      </c>
      <c r="J113" s="127">
        <v>443.18</v>
      </c>
      <c r="K113" s="155">
        <f t="shared" si="17"/>
        <v>98.211634349030476</v>
      </c>
      <c r="L113" s="155">
        <f t="shared" si="18"/>
        <v>63.311428571428571</v>
      </c>
    </row>
    <row r="114" spans="2:12" ht="25.5" x14ac:dyDescent="0.25">
      <c r="B114" s="11"/>
      <c r="C114" s="9"/>
      <c r="D114" s="9">
        <v>424</v>
      </c>
      <c r="E114" s="9"/>
      <c r="F114" s="14" t="s">
        <v>196</v>
      </c>
      <c r="G114" s="64">
        <f>+G115</f>
        <v>71.400000000000006</v>
      </c>
      <c r="H114" s="64"/>
      <c r="I114" s="64">
        <f t="shared" ref="I114" si="39">+I115</f>
        <v>1336.3400000000001</v>
      </c>
      <c r="J114" s="64">
        <v>94.25</v>
      </c>
      <c r="K114" s="134">
        <f t="shared" si="17"/>
        <v>132.00280112044817</v>
      </c>
      <c r="L114" s="134">
        <f t="shared" si="18"/>
        <v>7.0528458326473791</v>
      </c>
    </row>
    <row r="115" spans="2:12" x14ac:dyDescent="0.25">
      <c r="B115" s="10"/>
      <c r="C115" s="10"/>
      <c r="D115" s="10"/>
      <c r="E115" s="21">
        <v>4241</v>
      </c>
      <c r="F115" s="21" t="s">
        <v>128</v>
      </c>
      <c r="G115" s="60">
        <v>71.400000000000006</v>
      </c>
      <c r="H115" s="60"/>
      <c r="I115" s="123">
        <f>796.34+540</f>
        <v>1336.3400000000001</v>
      </c>
      <c r="J115" s="127">
        <v>94.25</v>
      </c>
      <c r="K115" s="155">
        <f t="shared" si="17"/>
        <v>132.00280112044817</v>
      </c>
      <c r="L115" s="155">
        <f t="shared" si="18"/>
        <v>7.0528458326473791</v>
      </c>
    </row>
    <row r="116" spans="2:12" x14ac:dyDescent="0.25">
      <c r="B116" s="11"/>
      <c r="C116" s="9"/>
      <c r="D116" s="9">
        <v>426</v>
      </c>
      <c r="E116" s="9"/>
      <c r="F116" s="14" t="s">
        <v>197</v>
      </c>
      <c r="G116" s="64">
        <f>+G117</f>
        <v>0</v>
      </c>
      <c r="H116" s="64">
        <f t="shared" ref="H116:I116" si="40">+H117</f>
        <v>0</v>
      </c>
      <c r="I116" s="64">
        <f t="shared" si="40"/>
        <v>40937.5</v>
      </c>
      <c r="J116" s="64">
        <v>46687.5</v>
      </c>
      <c r="K116" s="134">
        <v>0</v>
      </c>
      <c r="L116" s="134">
        <v>149.4</v>
      </c>
    </row>
    <row r="117" spans="2:12" x14ac:dyDescent="0.25">
      <c r="B117" s="11"/>
      <c r="C117" s="9"/>
      <c r="D117" s="109"/>
      <c r="E117" s="109">
        <v>4264</v>
      </c>
      <c r="F117" s="15" t="s">
        <v>198</v>
      </c>
      <c r="G117" s="60">
        <v>0</v>
      </c>
      <c r="H117" s="60">
        <v>0</v>
      </c>
      <c r="I117" s="60">
        <v>40937.5</v>
      </c>
      <c r="J117" s="127">
        <v>46687.5</v>
      </c>
      <c r="K117" s="134">
        <v>0</v>
      </c>
      <c r="L117" s="134">
        <v>149.4</v>
      </c>
    </row>
    <row r="118" spans="2:12" ht="25.5" x14ac:dyDescent="0.25">
      <c r="B118" s="10"/>
      <c r="C118" s="5">
        <v>45</v>
      </c>
      <c r="D118" s="5"/>
      <c r="E118" s="105"/>
      <c r="F118" s="105" t="s">
        <v>199</v>
      </c>
      <c r="G118" s="64">
        <f>+G119</f>
        <v>199227.78</v>
      </c>
      <c r="H118" s="64">
        <f>+H119</f>
        <v>0</v>
      </c>
      <c r="I118" s="64">
        <f t="shared" ref="I118" si="41">+I119</f>
        <v>47687.5</v>
      </c>
      <c r="J118" s="64">
        <v>10211.25</v>
      </c>
      <c r="K118" s="134">
        <v>5.12</v>
      </c>
      <c r="L118" s="155">
        <f t="shared" ref="L118:L124" si="42">(J118/I118)*100</f>
        <v>21.412844036697248</v>
      </c>
    </row>
    <row r="119" spans="2:12" x14ac:dyDescent="0.25">
      <c r="B119" s="11"/>
      <c r="C119" s="9"/>
      <c r="D119" s="116">
        <v>451</v>
      </c>
      <c r="E119" s="116"/>
      <c r="F119" s="117" t="s">
        <v>204</v>
      </c>
      <c r="G119" s="167">
        <f>+G120</f>
        <v>199227.78</v>
      </c>
      <c r="H119" s="64">
        <f>+H120</f>
        <v>0</v>
      </c>
      <c r="I119" s="64">
        <v>47687.5</v>
      </c>
      <c r="J119" s="64">
        <v>10211.25</v>
      </c>
      <c r="K119" s="134">
        <v>5.12</v>
      </c>
      <c r="L119" s="155">
        <f t="shared" si="42"/>
        <v>21.412844036697248</v>
      </c>
    </row>
    <row r="120" spans="2:12" x14ac:dyDescent="0.25">
      <c r="B120" s="10"/>
      <c r="C120" s="10"/>
      <c r="D120" s="10"/>
      <c r="E120" s="21">
        <v>4511</v>
      </c>
      <c r="F120" s="21" t="s">
        <v>204</v>
      </c>
      <c r="G120" s="60">
        <v>199227.78</v>
      </c>
      <c r="H120" s="60"/>
      <c r="I120" s="123">
        <v>47687.5</v>
      </c>
      <c r="J120" s="127">
        <v>10211.25</v>
      </c>
      <c r="K120" s="134">
        <v>5.12</v>
      </c>
      <c r="L120" s="155">
        <f t="shared" si="42"/>
        <v>21.412844036697248</v>
      </c>
    </row>
    <row r="121" spans="2:12" x14ac:dyDescent="0.25">
      <c r="B121" s="8">
        <v>5</v>
      </c>
      <c r="C121" s="9"/>
      <c r="D121" s="9"/>
      <c r="E121" s="9"/>
      <c r="F121" s="14" t="s">
        <v>200</v>
      </c>
      <c r="G121" s="64">
        <f t="shared" ref="G121:I122" si="43">+G122</f>
        <v>23836.62</v>
      </c>
      <c r="H121" s="64"/>
      <c r="I121" s="64">
        <f t="shared" si="43"/>
        <v>47673.24</v>
      </c>
      <c r="J121" s="126">
        <v>23836.62</v>
      </c>
      <c r="K121" s="134">
        <v>100</v>
      </c>
      <c r="L121" s="155">
        <f t="shared" si="42"/>
        <v>50</v>
      </c>
    </row>
    <row r="122" spans="2:12" ht="25.5" x14ac:dyDescent="0.25">
      <c r="B122" s="5"/>
      <c r="C122" s="5">
        <v>54</v>
      </c>
      <c r="D122" s="5"/>
      <c r="E122" s="5"/>
      <c r="F122" s="14" t="s">
        <v>201</v>
      </c>
      <c r="G122" s="64">
        <f t="shared" si="43"/>
        <v>23836.62</v>
      </c>
      <c r="H122" s="64"/>
      <c r="I122" s="125">
        <f t="shared" si="43"/>
        <v>47673.24</v>
      </c>
      <c r="J122" s="126">
        <v>23836.62</v>
      </c>
      <c r="K122" s="134">
        <v>100</v>
      </c>
      <c r="L122" s="155">
        <f t="shared" si="42"/>
        <v>50</v>
      </c>
    </row>
    <row r="123" spans="2:12" ht="38.25" x14ac:dyDescent="0.25">
      <c r="B123" s="10"/>
      <c r="C123" s="10"/>
      <c r="D123" s="10">
        <v>544</v>
      </c>
      <c r="E123" s="21"/>
      <c r="F123" s="21" t="s">
        <v>205</v>
      </c>
      <c r="G123" s="60">
        <v>23836.62</v>
      </c>
      <c r="H123" s="60"/>
      <c r="I123" s="123">
        <v>47673.24</v>
      </c>
      <c r="J123" s="124">
        <v>23836.62</v>
      </c>
      <c r="K123" s="134">
        <v>100</v>
      </c>
      <c r="L123" s="155">
        <f t="shared" si="42"/>
        <v>50</v>
      </c>
    </row>
    <row r="124" spans="2:12" ht="25.5" x14ac:dyDescent="0.25">
      <c r="B124" s="10"/>
      <c r="C124" s="10"/>
      <c r="D124" s="10"/>
      <c r="E124" s="21">
        <v>5443</v>
      </c>
      <c r="F124" s="21" t="s">
        <v>215</v>
      </c>
      <c r="G124" s="60">
        <v>23836.62</v>
      </c>
      <c r="H124" s="60"/>
      <c r="I124" s="123">
        <v>47673.24</v>
      </c>
      <c r="J124" s="124">
        <v>23836.62</v>
      </c>
      <c r="K124" s="134">
        <v>100</v>
      </c>
      <c r="L124" s="155">
        <f t="shared" si="42"/>
        <v>50</v>
      </c>
    </row>
  </sheetData>
  <mergeCells count="11">
    <mergeCell ref="B1:L1"/>
    <mergeCell ref="B2:L2"/>
    <mergeCell ref="B4:L4"/>
    <mergeCell ref="B6:L6"/>
    <mergeCell ref="B51:F51"/>
    <mergeCell ref="B9:F9"/>
    <mergeCell ref="B50:F50"/>
    <mergeCell ref="B8:F8"/>
    <mergeCell ref="B7:L7"/>
    <mergeCell ref="B5:L5"/>
    <mergeCell ref="B3:L3"/>
  </mergeCells>
  <pageMargins left="0.7" right="0.7" top="0.75" bottom="0.75" header="0.3" footer="0.3"/>
  <pageSetup paperSize="9" scale="66" fitToHeight="0" orientation="landscape" r:id="rId1"/>
  <rowBreaks count="3" manualBreakCount="3">
    <brk id="39" min="1" max="12" man="1"/>
    <brk id="89" min="1" max="12" man="1"/>
    <brk id="126" min="1" max="12" man="1"/>
  </rowBreaks>
  <ignoredErrors>
    <ignoredError sqref="I25 K23 K4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44"/>
  <sheetViews>
    <sheetView tabSelected="1" topLeftCell="A13" workbookViewId="0">
      <selection activeCell="G18" sqref="G18"/>
    </sheetView>
  </sheetViews>
  <sheetFormatPr defaultRowHeight="15" x14ac:dyDescent="0.25"/>
  <cols>
    <col min="2" max="2" width="37.7109375" customWidth="1"/>
    <col min="3" max="3" width="25.28515625" customWidth="1"/>
    <col min="4" max="4" width="0.140625" customWidth="1"/>
    <col min="5" max="5" width="25.28515625" customWidth="1"/>
    <col min="6" max="6" width="26.8554687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225" t="s">
        <v>35</v>
      </c>
      <c r="C2" s="225"/>
      <c r="D2" s="225"/>
      <c r="E2" s="225"/>
      <c r="F2" s="225"/>
      <c r="G2" s="225"/>
      <c r="H2" s="225"/>
    </row>
    <row r="3" spans="2:8" ht="18" x14ac:dyDescent="0.25">
      <c r="B3" s="44"/>
      <c r="C3" s="44"/>
      <c r="D3" s="44"/>
      <c r="E3" s="44"/>
      <c r="F3" s="45"/>
      <c r="G3" s="45"/>
      <c r="H3" s="45"/>
    </row>
    <row r="4" spans="2:8" ht="33.75" customHeight="1" x14ac:dyDescent="0.25">
      <c r="B4" s="32" t="s">
        <v>7</v>
      </c>
      <c r="C4" s="32" t="s">
        <v>225</v>
      </c>
      <c r="D4" s="32"/>
      <c r="E4" s="32" t="s">
        <v>249</v>
      </c>
      <c r="F4" s="32" t="s">
        <v>236</v>
      </c>
      <c r="G4" s="32" t="s">
        <v>21</v>
      </c>
      <c r="H4" s="32" t="s">
        <v>41</v>
      </c>
    </row>
    <row r="5" spans="2:8" x14ac:dyDescent="0.25">
      <c r="B5" s="32">
        <v>1</v>
      </c>
      <c r="C5" s="34">
        <v>2</v>
      </c>
      <c r="D5" s="34"/>
      <c r="E5" s="34">
        <v>3</v>
      </c>
      <c r="F5" s="34">
        <v>4</v>
      </c>
      <c r="G5" s="34" t="s">
        <v>240</v>
      </c>
      <c r="H5" s="34" t="s">
        <v>241</v>
      </c>
    </row>
    <row r="6" spans="2:8" x14ac:dyDescent="0.25">
      <c r="B6" s="103" t="s">
        <v>38</v>
      </c>
      <c r="C6" s="168">
        <f>+C7+C11+C13+C17+C21+C23</f>
        <v>917375.58</v>
      </c>
      <c r="D6" s="168"/>
      <c r="E6" s="168">
        <f t="shared" ref="E6" si="0">+E7+E11+E13+E17+E21+E23</f>
        <v>1614236.47</v>
      </c>
      <c r="F6" s="168">
        <v>853292.15</v>
      </c>
      <c r="G6" s="169">
        <f>(F6/C6)*100</f>
        <v>93.014482683308415</v>
      </c>
      <c r="H6" s="169">
        <f>(F6/E6)*100</f>
        <v>52.860418275644584</v>
      </c>
    </row>
    <row r="7" spans="2:8" x14ac:dyDescent="0.25">
      <c r="B7" s="5" t="s">
        <v>15</v>
      </c>
      <c r="C7" s="64">
        <f>+C8+C9</f>
        <v>215233.67</v>
      </c>
      <c r="D7" s="64"/>
      <c r="E7" s="64">
        <f t="shared" ref="E7:F7" si="1">+E8+E9+E10</f>
        <v>23591.13</v>
      </c>
      <c r="F7" s="121">
        <f t="shared" si="1"/>
        <v>20855.509999999998</v>
      </c>
      <c r="G7" s="170">
        <f t="shared" ref="G7:G21" si="2">(F7/C7)*100</f>
        <v>9.6897060761915164</v>
      </c>
      <c r="H7" s="171">
        <f t="shared" ref="H7:H22" si="3">(F7/E7)*100</f>
        <v>88.404031515234735</v>
      </c>
    </row>
    <row r="8" spans="2:8" x14ac:dyDescent="0.25">
      <c r="B8" s="18" t="s">
        <v>16</v>
      </c>
      <c r="C8" s="153">
        <v>9928.3799999999992</v>
      </c>
      <c r="D8" s="60"/>
      <c r="E8" s="60">
        <v>23591.13</v>
      </c>
      <c r="F8" s="159">
        <v>20855.509999999998</v>
      </c>
      <c r="G8" s="172">
        <f t="shared" si="2"/>
        <v>210.05954647183125</v>
      </c>
      <c r="H8" s="173">
        <f t="shared" si="3"/>
        <v>88.404031515234735</v>
      </c>
    </row>
    <row r="9" spans="2:8" x14ac:dyDescent="0.25">
      <c r="B9" s="19" t="s">
        <v>143</v>
      </c>
      <c r="C9" s="153">
        <v>205305.29</v>
      </c>
      <c r="D9" s="60"/>
      <c r="E9" s="60">
        <v>0</v>
      </c>
      <c r="F9" s="159">
        <v>0</v>
      </c>
      <c r="G9" s="172">
        <f t="shared" si="2"/>
        <v>0</v>
      </c>
      <c r="H9" s="173">
        <v>0</v>
      </c>
    </row>
    <row r="10" spans="2:8" x14ac:dyDescent="0.25">
      <c r="B10" s="19" t="s">
        <v>202</v>
      </c>
      <c r="C10" s="60">
        <v>0</v>
      </c>
      <c r="D10" s="60"/>
      <c r="E10" s="60">
        <v>0</v>
      </c>
      <c r="F10" s="174">
        <v>0</v>
      </c>
      <c r="G10" s="170">
        <v>0</v>
      </c>
      <c r="H10" s="173"/>
    </row>
    <row r="11" spans="2:8" x14ac:dyDescent="0.25">
      <c r="B11" s="5" t="s">
        <v>17</v>
      </c>
      <c r="C11" s="64">
        <f>+C12</f>
        <v>2946.32</v>
      </c>
      <c r="D11" s="64"/>
      <c r="E11" s="125">
        <f>+E12</f>
        <v>23696.34</v>
      </c>
      <c r="F11" s="175">
        <f>+F12</f>
        <v>4286</v>
      </c>
      <c r="G11" s="170">
        <f t="shared" si="2"/>
        <v>145.46960275869557</v>
      </c>
      <c r="H11" s="171">
        <f t="shared" si="3"/>
        <v>18.087181395945535</v>
      </c>
    </row>
    <row r="12" spans="2:8" x14ac:dyDescent="0.25">
      <c r="B12" s="20" t="s">
        <v>18</v>
      </c>
      <c r="C12" s="153">
        <v>2946.32</v>
      </c>
      <c r="D12" s="60"/>
      <c r="E12" s="123">
        <v>23696.34</v>
      </c>
      <c r="F12" s="176">
        <v>4286</v>
      </c>
      <c r="G12" s="172">
        <f t="shared" si="2"/>
        <v>145.46960275869557</v>
      </c>
      <c r="H12" s="173">
        <f t="shared" si="3"/>
        <v>18.087181395945535</v>
      </c>
    </row>
    <row r="13" spans="2:8" x14ac:dyDescent="0.25">
      <c r="B13" s="118" t="s">
        <v>207</v>
      </c>
      <c r="C13" s="64">
        <f>+C14+C15+C16</f>
        <v>256512.56</v>
      </c>
      <c r="D13" s="64"/>
      <c r="E13" s="125">
        <f>+E14+E15+E16</f>
        <v>267534.03999999998</v>
      </c>
      <c r="F13" s="175">
        <f>+F14+F15+F16</f>
        <v>136901.53</v>
      </c>
      <c r="G13" s="170">
        <f t="shared" si="2"/>
        <v>53.370302803106405</v>
      </c>
      <c r="H13" s="171">
        <f t="shared" si="3"/>
        <v>51.171630346553286</v>
      </c>
    </row>
    <row r="14" spans="2:8" ht="25.5" x14ac:dyDescent="0.25">
      <c r="B14" s="20" t="s">
        <v>144</v>
      </c>
      <c r="C14" s="153">
        <v>7030</v>
      </c>
      <c r="D14" s="60"/>
      <c r="E14" s="123">
        <v>8666.36</v>
      </c>
      <c r="F14" s="176">
        <v>2020</v>
      </c>
      <c r="G14" s="172">
        <f t="shared" si="2"/>
        <v>28.733997155049785</v>
      </c>
      <c r="H14" s="173">
        <f t="shared" si="3"/>
        <v>23.308517070604033</v>
      </c>
    </row>
    <row r="15" spans="2:8" x14ac:dyDescent="0.25">
      <c r="B15" s="20" t="s">
        <v>145</v>
      </c>
      <c r="C15" s="153">
        <v>9365.65</v>
      </c>
      <c r="D15" s="60"/>
      <c r="E15" s="123">
        <v>47414.75</v>
      </c>
      <c r="F15" s="176">
        <v>25169.3</v>
      </c>
      <c r="G15" s="172">
        <f t="shared" si="2"/>
        <v>268.74055724909647</v>
      </c>
      <c r="H15" s="173">
        <f t="shared" si="3"/>
        <v>53.083270501268068</v>
      </c>
    </row>
    <row r="16" spans="2:8" x14ac:dyDescent="0.25">
      <c r="B16" s="20" t="s">
        <v>146</v>
      </c>
      <c r="C16" s="153">
        <v>240116.91</v>
      </c>
      <c r="D16" s="60"/>
      <c r="E16" s="123">
        <v>211452.93</v>
      </c>
      <c r="F16" s="159">
        <v>109712.23</v>
      </c>
      <c r="G16" s="172">
        <f t="shared" si="2"/>
        <v>45.691171854577007</v>
      </c>
      <c r="H16" s="173">
        <f t="shared" si="3"/>
        <v>51.884941958477469</v>
      </c>
    </row>
    <row r="17" spans="2:8" x14ac:dyDescent="0.25">
      <c r="B17" s="128" t="s">
        <v>212</v>
      </c>
      <c r="C17" s="64">
        <f>+C18+C19+C20</f>
        <v>437788.41</v>
      </c>
      <c r="D17" s="64"/>
      <c r="E17" s="125">
        <f>+E18+E19+E20</f>
        <v>1286975.76</v>
      </c>
      <c r="F17" s="175">
        <f>+F18+F19+F20</f>
        <v>706400.85</v>
      </c>
      <c r="G17" s="170">
        <f t="shared" si="2"/>
        <v>161.35668141602926</v>
      </c>
      <c r="H17" s="171">
        <f t="shared" si="3"/>
        <v>54.888434728560853</v>
      </c>
    </row>
    <row r="18" spans="2:8" x14ac:dyDescent="0.25">
      <c r="B18" s="20" t="s">
        <v>248</v>
      </c>
      <c r="C18" s="60">
        <v>432988.41</v>
      </c>
      <c r="D18" s="60"/>
      <c r="E18" s="123">
        <v>1280475.76</v>
      </c>
      <c r="F18" s="174">
        <v>691220.85</v>
      </c>
      <c r="G18" s="172">
        <f t="shared" si="2"/>
        <v>159.63957326248064</v>
      </c>
      <c r="H18" s="173">
        <f t="shared" si="3"/>
        <v>53.981564633445302</v>
      </c>
    </row>
    <row r="19" spans="2:8" x14ac:dyDescent="0.25">
      <c r="B19" s="20" t="s">
        <v>247</v>
      </c>
      <c r="C19" s="60">
        <v>4800</v>
      </c>
      <c r="D19" s="60"/>
      <c r="E19" s="123">
        <v>6500</v>
      </c>
      <c r="F19" s="176">
        <v>15180</v>
      </c>
      <c r="G19" s="172">
        <v>316.25</v>
      </c>
      <c r="H19" s="173">
        <f t="shared" si="3"/>
        <v>233.53846153846152</v>
      </c>
    </row>
    <row r="20" spans="2:8" x14ac:dyDescent="0.25">
      <c r="B20" s="20" t="s">
        <v>148</v>
      </c>
      <c r="C20" s="60">
        <v>0</v>
      </c>
      <c r="D20" s="60"/>
      <c r="E20" s="123">
        <v>0</v>
      </c>
      <c r="F20" s="176">
        <v>0</v>
      </c>
      <c r="G20" s="172">
        <v>0</v>
      </c>
      <c r="H20" s="173">
        <v>0</v>
      </c>
    </row>
    <row r="21" spans="2:8" x14ac:dyDescent="0.25">
      <c r="B21" s="104" t="s">
        <v>152</v>
      </c>
      <c r="C21" s="64">
        <f>+C22</f>
        <v>4894.62</v>
      </c>
      <c r="D21" s="64"/>
      <c r="E21" s="64">
        <f t="shared" ref="E21:F21" si="4">+E22</f>
        <v>12439.2</v>
      </c>
      <c r="F21" s="121">
        <f t="shared" si="4"/>
        <v>12713.99</v>
      </c>
      <c r="G21" s="170">
        <f t="shared" si="2"/>
        <v>259.75438338420554</v>
      </c>
      <c r="H21" s="171">
        <f t="shared" si="3"/>
        <v>102.20906489163288</v>
      </c>
    </row>
    <row r="22" spans="2:8" x14ac:dyDescent="0.25">
      <c r="B22" s="20" t="s">
        <v>149</v>
      </c>
      <c r="C22" s="60">
        <v>4894.62</v>
      </c>
      <c r="D22" s="60"/>
      <c r="E22" s="123">
        <v>12439.2</v>
      </c>
      <c r="F22" s="176">
        <v>12713.99</v>
      </c>
      <c r="G22" s="172">
        <f>(F22/C22)*100</f>
        <v>259.75438338420554</v>
      </c>
      <c r="H22" s="173">
        <f t="shared" si="3"/>
        <v>102.20906489163288</v>
      </c>
    </row>
    <row r="23" spans="2:8" ht="30" x14ac:dyDescent="0.25">
      <c r="B23" s="104" t="s">
        <v>151</v>
      </c>
      <c r="C23" s="64">
        <v>0</v>
      </c>
      <c r="D23" s="64">
        <f>+D24</f>
        <v>0</v>
      </c>
      <c r="E23" s="125">
        <f>+E24</f>
        <v>0</v>
      </c>
      <c r="F23" s="126">
        <f>+F24</f>
        <v>0</v>
      </c>
      <c r="G23" s="170">
        <v>0</v>
      </c>
      <c r="H23" s="173">
        <v>0</v>
      </c>
    </row>
    <row r="24" spans="2:8" x14ac:dyDescent="0.25">
      <c r="B24" s="20" t="s">
        <v>150</v>
      </c>
      <c r="C24" s="60">
        <v>0</v>
      </c>
      <c r="D24" s="60">
        <v>0</v>
      </c>
      <c r="E24" s="123">
        <v>0</v>
      </c>
      <c r="F24" s="124">
        <v>0</v>
      </c>
      <c r="G24" s="170">
        <v>0</v>
      </c>
      <c r="H24" s="173">
        <v>0</v>
      </c>
    </row>
    <row r="25" spans="2:8" x14ac:dyDescent="0.25">
      <c r="B25" s="20"/>
      <c r="C25" s="60"/>
      <c r="D25" s="60"/>
      <c r="E25" s="123"/>
      <c r="F25" s="124"/>
      <c r="G25" s="170">
        <v>0</v>
      </c>
      <c r="H25" s="124">
        <v>0</v>
      </c>
    </row>
    <row r="26" spans="2:8" ht="15.75" customHeight="1" x14ac:dyDescent="0.25">
      <c r="B26" s="103" t="s">
        <v>39</v>
      </c>
      <c r="C26" s="168">
        <f>+C27+C31+C33+C37+C41+C43</f>
        <v>917375.58</v>
      </c>
      <c r="D26" s="168"/>
      <c r="E26" s="168">
        <v>1614236.47</v>
      </c>
      <c r="F26" s="168">
        <f t="shared" ref="F26" si="5">+F27+F31+F33+F37+F41+F43</f>
        <v>892152.04999999993</v>
      </c>
      <c r="G26" s="169">
        <f>(F26/C26)*100</f>
        <v>97.25046855945304</v>
      </c>
      <c r="H26" s="169">
        <f>(F26/E26)*100</f>
        <v>55.267742154283006</v>
      </c>
    </row>
    <row r="27" spans="2:8" x14ac:dyDescent="0.25">
      <c r="B27" s="5" t="s">
        <v>15</v>
      </c>
      <c r="C27" s="64">
        <f>+C28+C29+C30</f>
        <v>215233.67</v>
      </c>
      <c r="D27" s="64"/>
      <c r="E27" s="64">
        <f t="shared" ref="E27:F27" si="6">+E28+E29+E30</f>
        <v>23591.13</v>
      </c>
      <c r="F27" s="121">
        <f t="shared" si="6"/>
        <v>22426.5</v>
      </c>
      <c r="G27" s="170">
        <f t="shared" ref="G27:G42" si="7">(F27/C27)*100</f>
        <v>10.419605817249689</v>
      </c>
      <c r="H27" s="171">
        <f t="shared" ref="H27:H28" si="8">(F27/E27)*100</f>
        <v>95.063271661849171</v>
      </c>
    </row>
    <row r="28" spans="2:8" x14ac:dyDescent="0.25">
      <c r="B28" s="18" t="s">
        <v>16</v>
      </c>
      <c r="C28" s="153">
        <v>9928.3799999999992</v>
      </c>
      <c r="D28" s="60"/>
      <c r="E28" s="60">
        <v>23591.13</v>
      </c>
      <c r="F28" s="159">
        <v>22426.5</v>
      </c>
      <c r="G28" s="172">
        <f t="shared" si="7"/>
        <v>225.88277241604371</v>
      </c>
      <c r="H28" s="173">
        <f t="shared" si="8"/>
        <v>95.063271661849171</v>
      </c>
    </row>
    <row r="29" spans="2:8" x14ac:dyDescent="0.25">
      <c r="B29" s="19" t="s">
        <v>143</v>
      </c>
      <c r="C29" s="153">
        <v>205305.29</v>
      </c>
      <c r="D29" s="60"/>
      <c r="E29" s="60">
        <v>0</v>
      </c>
      <c r="F29" s="159">
        <v>0</v>
      </c>
      <c r="G29" s="172">
        <f t="shared" si="7"/>
        <v>0</v>
      </c>
      <c r="H29" s="173">
        <v>0</v>
      </c>
    </row>
    <row r="30" spans="2:8" x14ac:dyDescent="0.25">
      <c r="B30" s="19" t="s">
        <v>202</v>
      </c>
      <c r="C30" s="60">
        <v>0</v>
      </c>
      <c r="D30" s="60"/>
      <c r="E30" s="60">
        <v>0</v>
      </c>
      <c r="F30" s="174">
        <v>0</v>
      </c>
      <c r="G30" s="170">
        <v>0</v>
      </c>
      <c r="H30" s="173"/>
    </row>
    <row r="31" spans="2:8" x14ac:dyDescent="0.25">
      <c r="B31" s="5" t="s">
        <v>17</v>
      </c>
      <c r="C31" s="64">
        <f>+C32</f>
        <v>2946.32</v>
      </c>
      <c r="D31" s="64"/>
      <c r="E31" s="125">
        <f>+E32</f>
        <v>23693.34</v>
      </c>
      <c r="F31" s="175">
        <f>+F32</f>
        <v>2953.79</v>
      </c>
      <c r="G31" s="170">
        <f t="shared" si="7"/>
        <v>100.25353661516738</v>
      </c>
      <c r="H31" s="171">
        <f t="shared" ref="H31:H42" si="9">(F31/E31)*100</f>
        <v>12.466752260339826</v>
      </c>
    </row>
    <row r="32" spans="2:8" x14ac:dyDescent="0.25">
      <c r="B32" s="20" t="s">
        <v>18</v>
      </c>
      <c r="C32" s="153">
        <v>2946.32</v>
      </c>
      <c r="D32" s="60"/>
      <c r="E32" s="123">
        <v>23693.34</v>
      </c>
      <c r="F32" s="177">
        <v>2953.79</v>
      </c>
      <c r="G32" s="172">
        <f t="shared" si="7"/>
        <v>100.25353661516738</v>
      </c>
      <c r="H32" s="173">
        <f t="shared" si="9"/>
        <v>12.466752260339826</v>
      </c>
    </row>
    <row r="33" spans="2:8" x14ac:dyDescent="0.25">
      <c r="B33" s="118" t="s">
        <v>207</v>
      </c>
      <c r="C33" s="64">
        <f>+C34+C35+C36</f>
        <v>256512.56</v>
      </c>
      <c r="D33" s="64"/>
      <c r="E33" s="125">
        <f>+E34+E35+E36</f>
        <v>267534.03999999998</v>
      </c>
      <c r="F33" s="175">
        <f>+F34+F35+F36</f>
        <v>153006.39999999999</v>
      </c>
      <c r="G33" s="170">
        <f t="shared" si="7"/>
        <v>59.648697124226594</v>
      </c>
      <c r="H33" s="171">
        <f t="shared" si="9"/>
        <v>57.191376469327047</v>
      </c>
    </row>
    <row r="34" spans="2:8" ht="25.5" x14ac:dyDescent="0.25">
      <c r="B34" s="20" t="s">
        <v>144</v>
      </c>
      <c r="C34" s="153">
        <v>7030</v>
      </c>
      <c r="D34" s="60"/>
      <c r="E34" s="123">
        <v>8666.36</v>
      </c>
      <c r="F34" s="177">
        <v>1860</v>
      </c>
      <c r="G34" s="172">
        <f t="shared" si="7"/>
        <v>26.458036984352773</v>
      </c>
      <c r="H34" s="173">
        <f t="shared" si="9"/>
        <v>21.462297896694803</v>
      </c>
    </row>
    <row r="35" spans="2:8" x14ac:dyDescent="0.25">
      <c r="B35" s="20" t="s">
        <v>145</v>
      </c>
      <c r="C35" s="153">
        <v>9365.65</v>
      </c>
      <c r="D35" s="60"/>
      <c r="E35" s="123">
        <v>47414.75</v>
      </c>
      <c r="F35" s="177">
        <v>8710.1200000000008</v>
      </c>
      <c r="G35" s="172">
        <f t="shared" si="7"/>
        <v>93.000699364165868</v>
      </c>
      <c r="H35" s="173">
        <f t="shared" si="9"/>
        <v>18.370064167795888</v>
      </c>
    </row>
    <row r="36" spans="2:8" x14ac:dyDescent="0.25">
      <c r="B36" s="20" t="s">
        <v>146</v>
      </c>
      <c r="C36" s="153">
        <v>240116.91</v>
      </c>
      <c r="D36" s="60"/>
      <c r="E36" s="123">
        <v>211452.93</v>
      </c>
      <c r="F36" s="177">
        <v>142436.28</v>
      </c>
      <c r="G36" s="172">
        <f t="shared" si="7"/>
        <v>59.319553962276132</v>
      </c>
      <c r="H36" s="173">
        <f t="shared" si="9"/>
        <v>67.360750215189739</v>
      </c>
    </row>
    <row r="37" spans="2:8" x14ac:dyDescent="0.25">
      <c r="B37" s="128" t="s">
        <v>212</v>
      </c>
      <c r="C37" s="64">
        <f>+C38+C39+C40</f>
        <v>437788.41</v>
      </c>
      <c r="D37" s="64"/>
      <c r="E37" s="125">
        <f>+E38+E39+E40</f>
        <v>1286975.76</v>
      </c>
      <c r="F37" s="175">
        <f>+F38+F39+F40</f>
        <v>706122.72</v>
      </c>
      <c r="G37" s="170">
        <f t="shared" si="7"/>
        <v>161.29315072548403</v>
      </c>
      <c r="H37" s="171">
        <f t="shared" si="9"/>
        <v>54.866823598915339</v>
      </c>
    </row>
    <row r="38" spans="2:8" x14ac:dyDescent="0.25">
      <c r="B38" s="20" t="s">
        <v>147</v>
      </c>
      <c r="C38" s="60">
        <v>432988.41</v>
      </c>
      <c r="D38" s="60"/>
      <c r="E38" s="123">
        <v>1280475.76</v>
      </c>
      <c r="F38" s="174">
        <v>690942.72</v>
      </c>
      <c r="G38" s="172">
        <f t="shared" si="7"/>
        <v>159.57533828676847</v>
      </c>
      <c r="H38" s="173">
        <f t="shared" si="9"/>
        <v>53.95984380055738</v>
      </c>
    </row>
    <row r="39" spans="2:8" x14ac:dyDescent="0.25">
      <c r="B39" s="20" t="s">
        <v>247</v>
      </c>
      <c r="C39" s="60">
        <v>4800</v>
      </c>
      <c r="D39" s="60"/>
      <c r="E39" s="123">
        <v>6500</v>
      </c>
      <c r="F39" s="177">
        <v>15180</v>
      </c>
      <c r="G39" s="172">
        <v>316.25</v>
      </c>
      <c r="H39" s="173">
        <f t="shared" si="9"/>
        <v>233.53846153846152</v>
      </c>
    </row>
    <row r="40" spans="2:8" x14ac:dyDescent="0.25">
      <c r="B40" s="20" t="s">
        <v>148</v>
      </c>
      <c r="C40" s="60">
        <v>0</v>
      </c>
      <c r="D40" s="60"/>
      <c r="E40" s="123">
        <v>0</v>
      </c>
      <c r="F40" s="177">
        <v>0</v>
      </c>
      <c r="G40" s="172">
        <v>0</v>
      </c>
      <c r="H40" s="173">
        <v>0</v>
      </c>
    </row>
    <row r="41" spans="2:8" x14ac:dyDescent="0.25">
      <c r="B41" s="104" t="s">
        <v>152</v>
      </c>
      <c r="C41" s="64">
        <f>+C42</f>
        <v>4894.62</v>
      </c>
      <c r="D41" s="64"/>
      <c r="E41" s="64">
        <f t="shared" ref="E41:F41" si="10">+E42</f>
        <v>12439.2</v>
      </c>
      <c r="F41" s="121">
        <f t="shared" si="10"/>
        <v>7642.64</v>
      </c>
      <c r="G41" s="170">
        <f t="shared" si="7"/>
        <v>156.14368429009812</v>
      </c>
      <c r="H41" s="171">
        <f t="shared" si="9"/>
        <v>61.439963984822178</v>
      </c>
    </row>
    <row r="42" spans="2:8" x14ac:dyDescent="0.25">
      <c r="B42" s="20" t="s">
        <v>149</v>
      </c>
      <c r="C42" s="60">
        <v>4894.62</v>
      </c>
      <c r="D42" s="60"/>
      <c r="E42" s="123">
        <v>12439.2</v>
      </c>
      <c r="F42" s="177">
        <v>7642.64</v>
      </c>
      <c r="G42" s="172">
        <f t="shared" si="7"/>
        <v>156.14368429009812</v>
      </c>
      <c r="H42" s="173">
        <f t="shared" si="9"/>
        <v>61.439963984822178</v>
      </c>
    </row>
    <row r="43" spans="2:8" ht="30" x14ac:dyDescent="0.25">
      <c r="B43" s="104" t="s">
        <v>151</v>
      </c>
      <c r="C43" s="64">
        <v>0</v>
      </c>
      <c r="D43" s="64">
        <f>+D44</f>
        <v>0</v>
      </c>
      <c r="E43" s="125">
        <f>+E44</f>
        <v>0</v>
      </c>
      <c r="F43" s="175">
        <f>+F44</f>
        <v>0</v>
      </c>
      <c r="G43" s="170">
        <v>0</v>
      </c>
      <c r="H43" s="173">
        <v>0</v>
      </c>
    </row>
    <row r="44" spans="2:8" x14ac:dyDescent="0.25">
      <c r="B44" s="20" t="s">
        <v>150</v>
      </c>
      <c r="C44" s="60">
        <v>0</v>
      </c>
      <c r="D44" s="60">
        <v>0</v>
      </c>
      <c r="E44" s="123">
        <v>0</v>
      </c>
      <c r="F44" s="174">
        <v>0</v>
      </c>
      <c r="G44" s="170">
        <v>0</v>
      </c>
      <c r="H44" s="173">
        <v>0</v>
      </c>
    </row>
  </sheetData>
  <mergeCells count="1">
    <mergeCell ref="B2:H2"/>
  </mergeCells>
  <pageMargins left="0.7" right="0.7" top="0.75" bottom="0.75" header="0.3" footer="0.3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12"/>
  <sheetViews>
    <sheetView workbookViewId="0">
      <selection activeCell="E4" sqref="E4"/>
    </sheetView>
  </sheetViews>
  <sheetFormatPr defaultRowHeight="15" x14ac:dyDescent="0.25"/>
  <cols>
    <col min="2" max="2" width="37.7109375" customWidth="1"/>
    <col min="3" max="3" width="25.28515625" customWidth="1"/>
    <col min="4" max="4" width="25.28515625" hidden="1" customWidth="1"/>
    <col min="5" max="6" width="25.28515625" customWidth="1"/>
    <col min="7" max="8" width="15.7109375" customWidth="1"/>
  </cols>
  <sheetData>
    <row r="1" spans="2:8" ht="18" x14ac:dyDescent="0.25">
      <c r="B1" s="13"/>
      <c r="C1" s="13"/>
      <c r="D1" s="13"/>
      <c r="E1" s="13"/>
      <c r="F1" s="4"/>
      <c r="G1" s="4"/>
      <c r="H1" s="4"/>
    </row>
    <row r="2" spans="2:8" ht="15.75" customHeight="1" x14ac:dyDescent="0.25">
      <c r="B2" s="225" t="s">
        <v>36</v>
      </c>
      <c r="C2" s="225"/>
      <c r="D2" s="225"/>
      <c r="E2" s="225"/>
      <c r="F2" s="225"/>
      <c r="G2" s="225"/>
      <c r="H2" s="225"/>
    </row>
    <row r="3" spans="2:8" ht="18" x14ac:dyDescent="0.25">
      <c r="B3" s="44"/>
      <c r="C3" s="44"/>
      <c r="D3" s="44"/>
      <c r="E3" s="44"/>
      <c r="F3" s="45"/>
      <c r="G3" s="45"/>
      <c r="H3" s="45"/>
    </row>
    <row r="4" spans="2:8" ht="25.5" x14ac:dyDescent="0.25">
      <c r="B4" s="32" t="s">
        <v>7</v>
      </c>
      <c r="C4" s="32" t="s">
        <v>226</v>
      </c>
      <c r="D4" s="32"/>
      <c r="E4" s="32" t="s">
        <v>251</v>
      </c>
      <c r="F4" s="32" t="s">
        <v>237</v>
      </c>
      <c r="G4" s="32" t="s">
        <v>21</v>
      </c>
      <c r="H4" s="32" t="s">
        <v>41</v>
      </c>
    </row>
    <row r="5" spans="2:8" x14ac:dyDescent="0.25">
      <c r="B5" s="34">
        <v>1</v>
      </c>
      <c r="C5" s="34">
        <v>2</v>
      </c>
      <c r="D5" s="34"/>
      <c r="E5" s="34">
        <v>3</v>
      </c>
      <c r="F5" s="34">
        <v>4</v>
      </c>
      <c r="G5" s="34" t="s">
        <v>240</v>
      </c>
      <c r="H5" s="34" t="s">
        <v>241</v>
      </c>
    </row>
    <row r="6" spans="2:8" ht="15.75" customHeight="1" x14ac:dyDescent="0.25">
      <c r="B6" s="5" t="s">
        <v>39</v>
      </c>
      <c r="C6" s="64">
        <f>+C7</f>
        <v>1249236.27</v>
      </c>
      <c r="D6" s="64"/>
      <c r="E6" s="64">
        <v>1614236.47</v>
      </c>
      <c r="F6" s="64">
        <v>892152.05</v>
      </c>
      <c r="G6" s="126">
        <f>(F6/C6)*100</f>
        <v>71.415797909870165</v>
      </c>
      <c r="H6" s="126">
        <f>(F6/E6)*100</f>
        <v>55.26774215428302</v>
      </c>
    </row>
    <row r="7" spans="2:8" ht="15.75" customHeight="1" x14ac:dyDescent="0.25">
      <c r="B7" s="5" t="s">
        <v>210</v>
      </c>
      <c r="C7" s="64">
        <f>+C8</f>
        <v>1249236.27</v>
      </c>
      <c r="D7" s="64"/>
      <c r="E7" s="64">
        <v>0</v>
      </c>
      <c r="F7" s="64">
        <v>892152.05</v>
      </c>
      <c r="G7" s="126">
        <f t="shared" ref="G7:G8" si="0">(F7/C7)*100</f>
        <v>71.415797909870165</v>
      </c>
      <c r="H7" s="126">
        <v>0</v>
      </c>
    </row>
    <row r="8" spans="2:8" x14ac:dyDescent="0.25">
      <c r="B8" s="12" t="s">
        <v>211</v>
      </c>
      <c r="C8" s="153">
        <v>1249236.27</v>
      </c>
      <c r="D8" s="153"/>
      <c r="E8" s="153">
        <v>1614236.47</v>
      </c>
      <c r="F8" s="159">
        <v>892152.05</v>
      </c>
      <c r="G8" s="127">
        <f t="shared" si="0"/>
        <v>71.415797909870165</v>
      </c>
      <c r="H8" s="127">
        <f t="shared" ref="H8" si="1">(F8/E8)*100</f>
        <v>55.26774215428302</v>
      </c>
    </row>
    <row r="10" spans="2:8" x14ac:dyDescent="0.25">
      <c r="B10" s="27"/>
      <c r="C10" s="27"/>
      <c r="D10" s="27"/>
      <c r="E10" s="27"/>
      <c r="F10" s="27"/>
      <c r="G10" s="27"/>
      <c r="H10" s="27"/>
    </row>
    <row r="11" spans="2:8" x14ac:dyDescent="0.25">
      <c r="B11" s="27"/>
      <c r="C11" s="27"/>
      <c r="D11" s="27"/>
      <c r="E11" s="27"/>
      <c r="F11" s="27"/>
      <c r="G11" s="27"/>
      <c r="H11" s="27"/>
    </row>
    <row r="12" spans="2:8" x14ac:dyDescent="0.25">
      <c r="B12" s="27"/>
      <c r="C12" s="27"/>
      <c r="D12" s="27"/>
      <c r="E12" s="27"/>
      <c r="F12" s="27"/>
      <c r="G12" s="27"/>
      <c r="H12" s="27"/>
    </row>
  </sheetData>
  <mergeCells count="1">
    <mergeCell ref="B2:H2"/>
  </mergeCells>
  <pageMargins left="0.7" right="0.7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40"/>
  <sheetViews>
    <sheetView workbookViewId="0">
      <pane ySplit="8" topLeftCell="A9" activePane="bottomLeft" state="frozen"/>
      <selection pane="bottomLeft" activeCell="I14" sqref="I14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7" width="25.28515625" customWidth="1"/>
    <col min="8" max="8" width="0.140625" customWidth="1"/>
    <col min="9" max="10" width="25.28515625" customWidth="1"/>
    <col min="11" max="12" width="15.7109375" customWidth="1"/>
  </cols>
  <sheetData>
    <row r="1" spans="2:12" ht="18" customHeight="1" x14ac:dyDescent="0.25"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2:12" ht="15.75" customHeight="1" x14ac:dyDescent="0.25">
      <c r="B2" s="225" t="s">
        <v>10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</row>
    <row r="3" spans="2:12" ht="18" x14ac:dyDescent="0.25">
      <c r="B3" s="111"/>
      <c r="C3" s="111"/>
      <c r="D3" s="111"/>
      <c r="E3" s="111"/>
      <c r="F3" s="111"/>
      <c r="G3" s="111"/>
      <c r="H3" s="111"/>
      <c r="I3" s="111"/>
      <c r="J3" s="45"/>
      <c r="K3" s="45"/>
      <c r="L3" s="45"/>
    </row>
    <row r="4" spans="2:12" ht="18" customHeight="1" x14ac:dyDescent="0.25">
      <c r="B4" s="225" t="s">
        <v>44</v>
      </c>
      <c r="C4" s="225"/>
      <c r="D4" s="225"/>
      <c r="E4" s="225"/>
      <c r="F4" s="225"/>
      <c r="G4" s="225"/>
      <c r="H4" s="225"/>
      <c r="I4" s="225"/>
      <c r="J4" s="225"/>
      <c r="K4" s="225"/>
      <c r="L4" s="225"/>
    </row>
    <row r="5" spans="2:12" ht="15.75" customHeight="1" x14ac:dyDescent="0.25">
      <c r="B5" s="225" t="s">
        <v>37</v>
      </c>
      <c r="C5" s="225"/>
      <c r="D5" s="225"/>
      <c r="E5" s="225"/>
      <c r="F5" s="225"/>
      <c r="G5" s="225"/>
      <c r="H5" s="225"/>
      <c r="I5" s="225"/>
      <c r="J5" s="225"/>
      <c r="K5" s="225"/>
      <c r="L5" s="225"/>
    </row>
    <row r="6" spans="2:12" ht="18" x14ac:dyDescent="0.25">
      <c r="B6" s="111"/>
      <c r="C6" s="111"/>
      <c r="D6" s="111"/>
      <c r="E6" s="111"/>
      <c r="F6" s="111"/>
      <c r="G6" s="111"/>
      <c r="H6" s="111"/>
      <c r="I6" s="111"/>
      <c r="J6" s="45"/>
      <c r="K6" s="45"/>
      <c r="L6" s="45"/>
    </row>
    <row r="7" spans="2:12" ht="25.5" customHeight="1" x14ac:dyDescent="0.25">
      <c r="B7" s="253" t="s">
        <v>7</v>
      </c>
      <c r="C7" s="254"/>
      <c r="D7" s="254"/>
      <c r="E7" s="254"/>
      <c r="F7" s="255"/>
      <c r="G7" s="114" t="s">
        <v>225</v>
      </c>
      <c r="H7" s="114"/>
      <c r="I7" s="201" t="s">
        <v>251</v>
      </c>
      <c r="J7" s="114" t="s">
        <v>235</v>
      </c>
      <c r="K7" s="114" t="s">
        <v>21</v>
      </c>
      <c r="L7" s="114" t="s">
        <v>41</v>
      </c>
    </row>
    <row r="8" spans="2:12" x14ac:dyDescent="0.25">
      <c r="B8" s="253">
        <v>1</v>
      </c>
      <c r="C8" s="254"/>
      <c r="D8" s="254"/>
      <c r="E8" s="254"/>
      <c r="F8" s="255"/>
      <c r="G8" s="113">
        <v>2</v>
      </c>
      <c r="H8" s="113"/>
      <c r="I8" s="113">
        <v>4</v>
      </c>
      <c r="J8" s="113">
        <v>5</v>
      </c>
      <c r="K8" s="113" t="s">
        <v>240</v>
      </c>
      <c r="L8" s="113" t="s">
        <v>242</v>
      </c>
    </row>
    <row r="9" spans="2:12" ht="25.5" x14ac:dyDescent="0.25">
      <c r="B9" s="5">
        <v>8</v>
      </c>
      <c r="C9" s="5"/>
      <c r="D9" s="5"/>
      <c r="E9" s="5"/>
      <c r="F9" s="5" t="s">
        <v>8</v>
      </c>
      <c r="G9" s="60">
        <v>0</v>
      </c>
      <c r="H9" s="60"/>
      <c r="I9" s="60">
        <f>+I10</f>
        <v>0</v>
      </c>
      <c r="J9" s="124">
        <f>+J10</f>
        <v>0</v>
      </c>
      <c r="K9" s="124">
        <v>0</v>
      </c>
      <c r="L9" s="124">
        <v>0</v>
      </c>
    </row>
    <row r="10" spans="2:12" x14ac:dyDescent="0.25">
      <c r="B10" s="5"/>
      <c r="C10" s="10">
        <v>84</v>
      </c>
      <c r="D10" s="10"/>
      <c r="E10" s="10"/>
      <c r="F10" s="10" t="s">
        <v>12</v>
      </c>
      <c r="G10" s="60">
        <v>0</v>
      </c>
      <c r="H10" s="60"/>
      <c r="I10" s="60">
        <f>+I11+I13</f>
        <v>0</v>
      </c>
      <c r="J10" s="60">
        <f>+J11+J13</f>
        <v>0</v>
      </c>
      <c r="K10" s="124">
        <v>0</v>
      </c>
      <c r="L10" s="124">
        <v>0</v>
      </c>
    </row>
    <row r="11" spans="2:12" ht="51" x14ac:dyDescent="0.25">
      <c r="B11" s="6"/>
      <c r="C11" s="6"/>
      <c r="D11" s="6">
        <v>841</v>
      </c>
      <c r="E11" s="6"/>
      <c r="F11" s="21" t="s">
        <v>208</v>
      </c>
      <c r="G11" s="60">
        <f>+G12</f>
        <v>0</v>
      </c>
      <c r="H11" s="60"/>
      <c r="I11" s="60">
        <f>+I12</f>
        <v>0</v>
      </c>
      <c r="J11" s="124">
        <f>+J12</f>
        <v>0</v>
      </c>
      <c r="K11" s="124">
        <v>0</v>
      </c>
      <c r="L11" s="124">
        <v>0</v>
      </c>
    </row>
    <row r="12" spans="2:12" ht="25.5" x14ac:dyDescent="0.25">
      <c r="B12" s="6"/>
      <c r="C12" s="6"/>
      <c r="D12" s="6"/>
      <c r="E12" s="6">
        <v>8413</v>
      </c>
      <c r="F12" s="21" t="s">
        <v>209</v>
      </c>
      <c r="G12" s="60">
        <v>0</v>
      </c>
      <c r="H12" s="60"/>
      <c r="I12" s="60">
        <v>0</v>
      </c>
      <c r="J12" s="124">
        <v>0</v>
      </c>
      <c r="K12" s="124">
        <v>0</v>
      </c>
      <c r="L12" s="124">
        <v>0</v>
      </c>
    </row>
    <row r="13" spans="2:12" ht="38.25" x14ac:dyDescent="0.25">
      <c r="B13" s="6"/>
      <c r="C13" s="6"/>
      <c r="D13" s="6">
        <v>844</v>
      </c>
      <c r="E13" s="6"/>
      <c r="F13" s="21" t="s">
        <v>213</v>
      </c>
      <c r="G13" s="60">
        <v>0</v>
      </c>
      <c r="H13" s="60"/>
      <c r="I13" s="60">
        <v>0</v>
      </c>
      <c r="J13" s="124">
        <v>0</v>
      </c>
      <c r="K13" s="124">
        <v>0</v>
      </c>
      <c r="L13" s="124">
        <v>0</v>
      </c>
    </row>
    <row r="14" spans="2:12" ht="38.25" x14ac:dyDescent="0.25">
      <c r="B14" s="6"/>
      <c r="C14" s="6"/>
      <c r="D14" s="6"/>
      <c r="E14" s="6">
        <v>8443</v>
      </c>
      <c r="F14" s="21" t="s">
        <v>214</v>
      </c>
      <c r="G14" s="60">
        <v>0</v>
      </c>
      <c r="H14" s="60"/>
      <c r="I14" s="60">
        <v>0</v>
      </c>
      <c r="J14" s="124">
        <v>0</v>
      </c>
      <c r="K14" s="124">
        <v>0</v>
      </c>
      <c r="L14" s="124">
        <v>0</v>
      </c>
    </row>
    <row r="15" spans="2:12" ht="25.5" x14ac:dyDescent="0.25">
      <c r="B15" s="8">
        <v>5</v>
      </c>
      <c r="C15" s="9"/>
      <c r="D15" s="9"/>
      <c r="E15" s="9"/>
      <c r="F15" s="14" t="s">
        <v>200</v>
      </c>
      <c r="G15" s="60">
        <v>23836.62</v>
      </c>
      <c r="H15" s="60"/>
      <c r="I15" s="60">
        <f t="shared" ref="I15:J16" si="0">+I16</f>
        <v>47673.24</v>
      </c>
      <c r="J15" s="124">
        <f t="shared" si="0"/>
        <v>23836.62</v>
      </c>
      <c r="K15" s="124">
        <f t="shared" ref="K15:K18" si="1">(J15/G15)*100</f>
        <v>100</v>
      </c>
      <c r="L15" s="124">
        <f t="shared" ref="L15:L18" si="2">J15/I15*100</f>
        <v>50</v>
      </c>
    </row>
    <row r="16" spans="2:12" ht="25.5" x14ac:dyDescent="0.25">
      <c r="B16" s="10"/>
      <c r="C16" s="10">
        <v>54</v>
      </c>
      <c r="D16" s="10"/>
      <c r="E16" s="10"/>
      <c r="F16" s="15" t="s">
        <v>201</v>
      </c>
      <c r="G16" s="60">
        <v>23836.62</v>
      </c>
      <c r="H16" s="60"/>
      <c r="I16" s="123">
        <f t="shared" si="0"/>
        <v>47673.24</v>
      </c>
      <c r="J16" s="124">
        <f t="shared" si="0"/>
        <v>23836.62</v>
      </c>
      <c r="K16" s="124">
        <f t="shared" si="1"/>
        <v>100</v>
      </c>
      <c r="L16" s="124">
        <f t="shared" si="2"/>
        <v>50</v>
      </c>
    </row>
    <row r="17" spans="2:12" ht="63.75" x14ac:dyDescent="0.25">
      <c r="B17" s="10"/>
      <c r="C17" s="10"/>
      <c r="D17" s="10">
        <v>544</v>
      </c>
      <c r="E17" s="21"/>
      <c r="F17" s="21" t="s">
        <v>205</v>
      </c>
      <c r="G17" s="60">
        <v>23836.62</v>
      </c>
      <c r="H17" s="60"/>
      <c r="I17" s="123">
        <v>47673.24</v>
      </c>
      <c r="J17" s="124">
        <v>23836.62</v>
      </c>
      <c r="K17" s="124">
        <f t="shared" si="1"/>
        <v>100</v>
      </c>
      <c r="L17" s="124">
        <f t="shared" si="2"/>
        <v>50</v>
      </c>
    </row>
    <row r="18" spans="2:12" ht="51" x14ac:dyDescent="0.25">
      <c r="B18" s="10"/>
      <c r="C18" s="10"/>
      <c r="D18" s="10"/>
      <c r="E18" s="21">
        <v>5443</v>
      </c>
      <c r="F18" s="21" t="s">
        <v>215</v>
      </c>
      <c r="G18" s="60">
        <v>23836.62</v>
      </c>
      <c r="H18" s="60"/>
      <c r="I18" s="123">
        <v>47673.24</v>
      </c>
      <c r="J18" s="124">
        <v>23836.62</v>
      </c>
      <c r="K18" s="124">
        <f t="shared" si="1"/>
        <v>100</v>
      </c>
      <c r="L18" s="124">
        <f t="shared" si="2"/>
        <v>50</v>
      </c>
    </row>
    <row r="20" spans="2:12" x14ac:dyDescent="0.25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2:12" x14ac:dyDescent="0.25"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</row>
    <row r="22" spans="2:12" x14ac:dyDescent="0.25"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40" spans="6:6" ht="38.25" customHeight="1" x14ac:dyDescent="0.25">
      <c r="F40" s="207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7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M229"/>
  <sheetViews>
    <sheetView topLeftCell="B10" zoomScale="98" zoomScaleNormal="98" workbookViewId="0">
      <selection activeCell="I36" sqref="I36"/>
    </sheetView>
  </sheetViews>
  <sheetFormatPr defaultRowHeight="15" x14ac:dyDescent="0.25"/>
  <cols>
    <col min="2" max="2" width="6.28515625" bestFit="1" customWidth="1"/>
    <col min="3" max="3" width="3" bestFit="1" customWidth="1"/>
    <col min="4" max="4" width="6" bestFit="1" customWidth="1"/>
    <col min="5" max="5" width="39" customWidth="1"/>
    <col min="6" max="6" width="19.42578125" style="61" hidden="1" customWidth="1"/>
    <col min="7" max="7" width="18.7109375" style="61" bestFit="1" customWidth="1"/>
    <col min="8" max="8" width="15.85546875" style="61" bestFit="1" customWidth="1"/>
    <col min="9" max="9" width="14.7109375" style="61" customWidth="1"/>
    <col min="10" max="10" width="24.28515625" customWidth="1"/>
  </cols>
  <sheetData>
    <row r="1" spans="2:13" ht="18" x14ac:dyDescent="0.25">
      <c r="B1" s="3"/>
      <c r="C1" s="3"/>
      <c r="D1" s="3"/>
      <c r="E1" s="3"/>
      <c r="F1" s="53"/>
      <c r="G1" s="53"/>
      <c r="H1" s="53"/>
      <c r="I1" s="54"/>
      <c r="J1" s="4"/>
    </row>
    <row r="2" spans="2:13" ht="18" customHeight="1" x14ac:dyDescent="0.25">
      <c r="B2" s="225" t="s">
        <v>9</v>
      </c>
      <c r="C2" s="225"/>
      <c r="D2" s="225"/>
      <c r="E2" s="225"/>
      <c r="F2" s="225"/>
      <c r="G2" s="225"/>
      <c r="H2" s="225"/>
      <c r="I2" s="225"/>
      <c r="J2" s="22"/>
    </row>
    <row r="3" spans="2:13" ht="18" x14ac:dyDescent="0.25">
      <c r="B3" s="44"/>
      <c r="C3" s="44"/>
      <c r="D3" s="44"/>
      <c r="E3" s="44"/>
      <c r="F3" s="55"/>
      <c r="G3" s="55"/>
      <c r="H3" s="55"/>
      <c r="I3" s="56"/>
      <c r="J3" s="4"/>
    </row>
    <row r="4" spans="2:13" ht="15.75" x14ac:dyDescent="0.25">
      <c r="B4" s="260" t="s">
        <v>46</v>
      </c>
      <c r="C4" s="260"/>
      <c r="D4" s="260"/>
      <c r="E4" s="260"/>
      <c r="F4" s="260"/>
      <c r="G4" s="260"/>
      <c r="H4" s="260"/>
      <c r="I4" s="260"/>
    </row>
    <row r="5" spans="2:13" ht="18" x14ac:dyDescent="0.25">
      <c r="B5" s="44"/>
      <c r="C5" s="44"/>
      <c r="D5" s="44"/>
      <c r="E5" s="44"/>
      <c r="F5" s="55"/>
      <c r="G5" s="55"/>
      <c r="H5" s="55"/>
      <c r="I5" s="56"/>
    </row>
    <row r="6" spans="2:13" ht="51" x14ac:dyDescent="0.25">
      <c r="B6" s="253" t="s">
        <v>7</v>
      </c>
      <c r="C6" s="254"/>
      <c r="D6" s="254"/>
      <c r="E6" s="255"/>
      <c r="F6" s="57"/>
      <c r="G6" s="57" t="s">
        <v>251</v>
      </c>
      <c r="H6" s="57" t="s">
        <v>238</v>
      </c>
      <c r="I6" s="57" t="s">
        <v>41</v>
      </c>
    </row>
    <row r="7" spans="2:13" s="35" customFormat="1" ht="11.25" x14ac:dyDescent="0.2">
      <c r="B7" s="250">
        <v>1</v>
      </c>
      <c r="C7" s="251"/>
      <c r="D7" s="251"/>
      <c r="E7" s="252"/>
      <c r="F7" s="34">
        <v>2</v>
      </c>
      <c r="G7" s="34">
        <v>2</v>
      </c>
      <c r="H7" s="34">
        <v>3</v>
      </c>
      <c r="I7" s="58" t="s">
        <v>243</v>
      </c>
    </row>
    <row r="8" spans="2:13" ht="30" customHeight="1" x14ac:dyDescent="0.25">
      <c r="B8" s="257">
        <v>18065</v>
      </c>
      <c r="C8" s="258"/>
      <c r="D8" s="259"/>
      <c r="E8" s="208" t="s">
        <v>57</v>
      </c>
      <c r="F8" s="220"/>
      <c r="G8" s="86">
        <v>1614236.47</v>
      </c>
      <c r="H8" s="86">
        <v>892152.05</v>
      </c>
      <c r="I8" s="86">
        <v>61.25</v>
      </c>
    </row>
    <row r="9" spans="2:13" ht="30" customHeight="1" x14ac:dyDescent="0.25">
      <c r="B9" s="122"/>
      <c r="C9" s="102"/>
      <c r="D9" s="99"/>
      <c r="E9" s="100" t="s">
        <v>68</v>
      </c>
      <c r="F9" s="157"/>
      <c r="G9" s="158">
        <f>+G10+G11+G12+G13+G14+G15+G16+G17+G18+G19+G20</f>
        <v>1614236.47</v>
      </c>
      <c r="H9" s="101">
        <v>892152.05</v>
      </c>
      <c r="I9" s="101">
        <f>(H9/G9)*100</f>
        <v>55.26774215428302</v>
      </c>
    </row>
    <row r="10" spans="2:13" ht="30" customHeight="1" x14ac:dyDescent="0.25">
      <c r="B10" s="261">
        <v>11</v>
      </c>
      <c r="C10" s="262"/>
      <c r="D10" s="263"/>
      <c r="E10" s="37" t="s">
        <v>58</v>
      </c>
      <c r="F10" s="59"/>
      <c r="G10" s="60">
        <v>23591.13</v>
      </c>
      <c r="H10" s="60">
        <v>20855.509999999998</v>
      </c>
      <c r="I10" s="60">
        <f>(H10/G10)*100</f>
        <v>88.404031515234735</v>
      </c>
    </row>
    <row r="11" spans="2:13" ht="30" customHeight="1" x14ac:dyDescent="0.25">
      <c r="B11" s="264">
        <v>12</v>
      </c>
      <c r="C11" s="264"/>
      <c r="D11" s="264"/>
      <c r="E11" s="37" t="s">
        <v>59</v>
      </c>
      <c r="F11" s="59"/>
      <c r="G11" s="60">
        <v>0</v>
      </c>
      <c r="H11" s="60">
        <v>0</v>
      </c>
      <c r="I11" s="60">
        <v>0</v>
      </c>
    </row>
    <row r="12" spans="2:13" ht="30" customHeight="1" x14ac:dyDescent="0.25">
      <c r="B12" s="261">
        <v>31</v>
      </c>
      <c r="C12" s="262"/>
      <c r="D12" s="263"/>
      <c r="E12" s="36" t="s">
        <v>60</v>
      </c>
      <c r="F12" s="59"/>
      <c r="G12" s="60">
        <v>23696.34</v>
      </c>
      <c r="H12" s="60">
        <v>2235.71</v>
      </c>
      <c r="I12" s="60">
        <f t="shared" ref="I12:I21" si="0">(H12/G12)*100</f>
        <v>9.434832552200044</v>
      </c>
    </row>
    <row r="13" spans="2:13" ht="30" customHeight="1" x14ac:dyDescent="0.25">
      <c r="B13" s="47">
        <v>41</v>
      </c>
      <c r="C13" s="48"/>
      <c r="D13" s="49"/>
      <c r="E13" s="49" t="s">
        <v>61</v>
      </c>
      <c r="F13" s="59"/>
      <c r="G13" s="60">
        <v>8666.36</v>
      </c>
      <c r="H13" s="60">
        <v>1860</v>
      </c>
      <c r="I13" s="60">
        <f t="shared" si="0"/>
        <v>21.462297896694803</v>
      </c>
    </row>
    <row r="14" spans="2:13" ht="30" customHeight="1" x14ac:dyDescent="0.25">
      <c r="B14" s="47">
        <v>42</v>
      </c>
      <c r="C14" s="48"/>
      <c r="D14" s="49"/>
      <c r="E14" s="115" t="s">
        <v>62</v>
      </c>
      <c r="F14" s="59"/>
      <c r="G14" s="60">
        <v>47414.75</v>
      </c>
      <c r="H14" s="60">
        <v>8710.1200000000008</v>
      </c>
      <c r="I14" s="60">
        <f t="shared" si="0"/>
        <v>18.370064167795888</v>
      </c>
      <c r="M14" t="s">
        <v>217</v>
      </c>
    </row>
    <row r="15" spans="2:13" ht="30" customHeight="1" x14ac:dyDescent="0.25">
      <c r="B15" s="47">
        <v>45</v>
      </c>
      <c r="C15" s="48"/>
      <c r="D15" s="49"/>
      <c r="E15" s="49" t="s">
        <v>63</v>
      </c>
      <c r="F15" s="59"/>
      <c r="G15" s="60">
        <v>211452.93</v>
      </c>
      <c r="H15" s="60">
        <v>133903.76</v>
      </c>
      <c r="I15" s="60">
        <f t="shared" si="0"/>
        <v>63.325563755489235</v>
      </c>
    </row>
    <row r="16" spans="2:13" ht="30" customHeight="1" x14ac:dyDescent="0.25">
      <c r="B16" s="47">
        <v>50</v>
      </c>
      <c r="C16" s="48"/>
      <c r="D16" s="49"/>
      <c r="E16" s="49" t="s">
        <v>64</v>
      </c>
      <c r="F16" s="59"/>
      <c r="G16" s="60">
        <v>1280475.76</v>
      </c>
      <c r="H16" s="60">
        <v>681839.11</v>
      </c>
      <c r="I16" s="60">
        <f t="shared" si="0"/>
        <v>53.248888522497296</v>
      </c>
    </row>
    <row r="17" spans="2:9" ht="30" customHeight="1" x14ac:dyDescent="0.25">
      <c r="B17" s="47">
        <v>52</v>
      </c>
      <c r="C17" s="48"/>
      <c r="D17" s="49"/>
      <c r="E17" s="49" t="s">
        <v>65</v>
      </c>
      <c r="F17" s="59"/>
      <c r="G17" s="60">
        <v>6500</v>
      </c>
      <c r="H17" s="60">
        <v>35180</v>
      </c>
      <c r="I17" s="60">
        <f t="shared" si="0"/>
        <v>541.23076923076928</v>
      </c>
    </row>
    <row r="18" spans="2:9" ht="30" customHeight="1" x14ac:dyDescent="0.25">
      <c r="B18" s="47">
        <v>53</v>
      </c>
      <c r="C18" s="48"/>
      <c r="D18" s="49"/>
      <c r="E18" s="49" t="s">
        <v>244</v>
      </c>
      <c r="F18" s="59"/>
      <c r="G18" s="60">
        <v>0</v>
      </c>
      <c r="H18" s="60">
        <v>0</v>
      </c>
      <c r="I18" s="60">
        <v>0</v>
      </c>
    </row>
    <row r="19" spans="2:9" ht="30" customHeight="1" x14ac:dyDescent="0.25">
      <c r="B19" s="47">
        <v>61</v>
      </c>
      <c r="C19" s="48"/>
      <c r="D19" s="49"/>
      <c r="E19" s="49" t="s">
        <v>67</v>
      </c>
      <c r="F19" s="59"/>
      <c r="G19" s="60">
        <v>12439.2</v>
      </c>
      <c r="H19" s="60">
        <v>7567.85</v>
      </c>
      <c r="I19" s="60">
        <f t="shared" si="0"/>
        <v>60.838719531802688</v>
      </c>
    </row>
    <row r="20" spans="2:9" ht="30" customHeight="1" x14ac:dyDescent="0.25">
      <c r="B20" s="47">
        <v>81</v>
      </c>
      <c r="C20" s="48"/>
      <c r="D20" s="49"/>
      <c r="E20" s="49" t="s">
        <v>8</v>
      </c>
      <c r="F20" s="59"/>
      <c r="G20" s="60">
        <v>0</v>
      </c>
      <c r="H20" s="60">
        <v>0</v>
      </c>
      <c r="I20" s="60">
        <v>0</v>
      </c>
    </row>
    <row r="21" spans="2:9" ht="30" customHeight="1" x14ac:dyDescent="0.25">
      <c r="B21" s="88" t="s">
        <v>69</v>
      </c>
      <c r="C21" s="89"/>
      <c r="D21" s="90"/>
      <c r="E21" s="90" t="s">
        <v>70</v>
      </c>
      <c r="F21" s="91"/>
      <c r="G21" s="91">
        <v>1498961.19</v>
      </c>
      <c r="H21" s="91">
        <v>807204.05</v>
      </c>
      <c r="I21" s="92">
        <f t="shared" si="0"/>
        <v>53.850897233703563</v>
      </c>
    </row>
    <row r="22" spans="2:9" ht="30" customHeight="1" x14ac:dyDescent="0.25">
      <c r="B22" s="257" t="s">
        <v>71</v>
      </c>
      <c r="C22" s="258"/>
      <c r="D22" s="259"/>
      <c r="E22" s="84" t="s">
        <v>72</v>
      </c>
      <c r="F22" s="85"/>
      <c r="G22" s="86">
        <f>+G23</f>
        <v>108114.84</v>
      </c>
      <c r="H22" s="86">
        <f>+H23</f>
        <v>81934.569999999992</v>
      </c>
      <c r="I22" s="86">
        <f>(H22/G22)*100</f>
        <v>75.784758133111055</v>
      </c>
    </row>
    <row r="23" spans="2:9" ht="30" customHeight="1" x14ac:dyDescent="0.25">
      <c r="B23" s="68">
        <v>45</v>
      </c>
      <c r="C23" s="51"/>
      <c r="D23" s="52"/>
      <c r="E23" s="73" t="s">
        <v>73</v>
      </c>
      <c r="F23" s="63"/>
      <c r="G23" s="64">
        <v>108114.84</v>
      </c>
      <c r="H23" s="64">
        <f>+H24+H49</f>
        <v>81934.569999999992</v>
      </c>
      <c r="I23" s="64">
        <f t="shared" ref="I23:I56" si="1">(H23/G23)*100</f>
        <v>75.784758133111055</v>
      </c>
    </row>
    <row r="24" spans="2:9" ht="30" customHeight="1" x14ac:dyDescent="0.25">
      <c r="B24" s="68"/>
      <c r="C24" s="69">
        <v>32</v>
      </c>
      <c r="D24" s="62"/>
      <c r="E24" s="73" t="s">
        <v>11</v>
      </c>
      <c r="F24" s="63"/>
      <c r="G24" s="64">
        <f>+G25+G26+G27+G28+G29+G30+G31+G32+G33+G34+G35+G36+G37+G38+G39+G40+G41+G42+G43+G44+G45+G46+G47+G48</f>
        <v>108044.84</v>
      </c>
      <c r="H24" s="64">
        <f>+H25+H26+H27+H28+H29+H30+H31+H32+H33+H34+H35+H36+H37+H38+H39+H40+H41+H42+H43+H44+H45+H46+H47+H48</f>
        <v>76856.079999999987</v>
      </c>
      <c r="I24" s="64">
        <f t="shared" si="1"/>
        <v>71.133503460230017</v>
      </c>
    </row>
    <row r="25" spans="2:9" ht="30" customHeight="1" x14ac:dyDescent="0.25">
      <c r="B25" s="50"/>
      <c r="C25" s="51"/>
      <c r="D25" s="52">
        <v>3211</v>
      </c>
      <c r="E25" s="37" t="s">
        <v>33</v>
      </c>
      <c r="F25" s="59"/>
      <c r="G25" s="74">
        <v>6000</v>
      </c>
      <c r="H25" s="74">
        <v>5600.65</v>
      </c>
      <c r="I25" s="60">
        <f t="shared" si="1"/>
        <v>93.344166666666666</v>
      </c>
    </row>
    <row r="26" spans="2:9" ht="30" customHeight="1" x14ac:dyDescent="0.25">
      <c r="B26" s="50"/>
      <c r="C26" s="51"/>
      <c r="D26" s="52">
        <v>3212</v>
      </c>
      <c r="E26" s="36" t="s">
        <v>74</v>
      </c>
      <c r="F26" s="59"/>
      <c r="G26" s="74">
        <v>35971.410000000003</v>
      </c>
      <c r="H26" s="74">
        <v>22406.31</v>
      </c>
      <c r="I26" s="60">
        <f t="shared" si="1"/>
        <v>62.289218020644718</v>
      </c>
    </row>
    <row r="27" spans="2:9" ht="30" customHeight="1" x14ac:dyDescent="0.25">
      <c r="B27" s="50"/>
      <c r="C27" s="51"/>
      <c r="D27" s="52">
        <v>3213</v>
      </c>
      <c r="E27" s="36" t="s">
        <v>75</v>
      </c>
      <c r="F27" s="59"/>
      <c r="G27" s="74">
        <v>800</v>
      </c>
      <c r="H27" s="74">
        <v>175</v>
      </c>
      <c r="I27" s="60">
        <f t="shared" si="1"/>
        <v>21.875</v>
      </c>
    </row>
    <row r="28" spans="2:9" ht="30" customHeight="1" x14ac:dyDescent="0.25">
      <c r="B28" s="50"/>
      <c r="C28" s="51"/>
      <c r="D28" s="52">
        <v>3214</v>
      </c>
      <c r="E28" s="52" t="s">
        <v>76</v>
      </c>
      <c r="F28" s="59"/>
      <c r="G28" s="74">
        <v>900</v>
      </c>
      <c r="H28" s="74">
        <v>140.5</v>
      </c>
      <c r="I28" s="60">
        <f t="shared" si="1"/>
        <v>15.611111111111112</v>
      </c>
    </row>
    <row r="29" spans="2:9" ht="30" customHeight="1" x14ac:dyDescent="0.25">
      <c r="B29" s="50"/>
      <c r="C29" s="51"/>
      <c r="D29" s="52">
        <v>3221</v>
      </c>
      <c r="E29" s="52" t="s">
        <v>77</v>
      </c>
      <c r="F29" s="59"/>
      <c r="G29" s="74">
        <v>5000</v>
      </c>
      <c r="H29" s="74">
        <v>3090.1</v>
      </c>
      <c r="I29" s="60">
        <f t="shared" si="1"/>
        <v>61.802</v>
      </c>
    </row>
    <row r="30" spans="2:9" ht="30" customHeight="1" x14ac:dyDescent="0.25">
      <c r="B30" s="50"/>
      <c r="C30" s="51"/>
      <c r="D30" s="52">
        <v>3222</v>
      </c>
      <c r="E30" s="52" t="s">
        <v>78</v>
      </c>
      <c r="F30" s="59"/>
      <c r="G30" s="74">
        <v>7100</v>
      </c>
      <c r="H30" s="76">
        <v>3465.92</v>
      </c>
      <c r="I30" s="60">
        <f t="shared" si="1"/>
        <v>48.815774647887324</v>
      </c>
    </row>
    <row r="31" spans="2:9" ht="30" customHeight="1" x14ac:dyDescent="0.25">
      <c r="B31" s="50"/>
      <c r="C31" s="51"/>
      <c r="D31" s="52">
        <v>3223</v>
      </c>
      <c r="E31" s="52" t="s">
        <v>79</v>
      </c>
      <c r="F31" s="59"/>
      <c r="G31" s="75">
        <v>25040</v>
      </c>
      <c r="H31" s="75">
        <v>11264.26</v>
      </c>
      <c r="I31" s="60">
        <f t="shared" si="1"/>
        <v>44.985063897763581</v>
      </c>
    </row>
    <row r="32" spans="2:9" ht="30" customHeight="1" x14ac:dyDescent="0.25">
      <c r="B32" s="50"/>
      <c r="C32" s="51"/>
      <c r="D32" s="52">
        <v>3224</v>
      </c>
      <c r="E32" s="52" t="s">
        <v>80</v>
      </c>
      <c r="F32" s="59"/>
      <c r="G32" s="75">
        <v>2250</v>
      </c>
      <c r="H32" s="75">
        <v>648.62</v>
      </c>
      <c r="I32" s="60">
        <f t="shared" si="1"/>
        <v>28.827555555555556</v>
      </c>
    </row>
    <row r="33" spans="2:9" ht="30" customHeight="1" x14ac:dyDescent="0.25">
      <c r="B33" s="50"/>
      <c r="C33" s="51"/>
      <c r="D33" s="52">
        <v>3225</v>
      </c>
      <c r="E33" s="52" t="s">
        <v>81</v>
      </c>
      <c r="F33" s="59"/>
      <c r="G33" s="74">
        <v>200</v>
      </c>
      <c r="H33" s="74">
        <v>54.6</v>
      </c>
      <c r="I33" s="60">
        <v>27.3</v>
      </c>
    </row>
    <row r="34" spans="2:9" ht="30" customHeight="1" x14ac:dyDescent="0.25">
      <c r="B34" s="50"/>
      <c r="C34" s="51"/>
      <c r="D34" s="52">
        <v>3227</v>
      </c>
      <c r="E34" s="52" t="s">
        <v>82</v>
      </c>
      <c r="F34" s="59"/>
      <c r="G34" s="74">
        <v>600</v>
      </c>
      <c r="H34" s="74">
        <v>570.16</v>
      </c>
      <c r="I34" s="60">
        <f t="shared" si="1"/>
        <v>95.026666666666657</v>
      </c>
    </row>
    <row r="35" spans="2:9" ht="30" customHeight="1" x14ac:dyDescent="0.25">
      <c r="B35" s="50"/>
      <c r="C35" s="51"/>
      <c r="D35" s="52">
        <v>3231</v>
      </c>
      <c r="E35" s="52" t="s">
        <v>83</v>
      </c>
      <c r="F35" s="59"/>
      <c r="G35" s="74">
        <v>1300</v>
      </c>
      <c r="H35" s="74">
        <v>646.16999999999996</v>
      </c>
      <c r="I35" s="60">
        <f t="shared" si="1"/>
        <v>49.70538461538461</v>
      </c>
    </row>
    <row r="36" spans="2:9" ht="30" customHeight="1" x14ac:dyDescent="0.25">
      <c r="B36" s="50"/>
      <c r="C36" s="51"/>
      <c r="D36" s="52">
        <v>3232</v>
      </c>
      <c r="E36" s="52" t="s">
        <v>84</v>
      </c>
      <c r="F36" s="59"/>
      <c r="G36" s="74">
        <v>3500</v>
      </c>
      <c r="H36" s="74">
        <v>5058.72</v>
      </c>
      <c r="I36" s="60">
        <f t="shared" si="1"/>
        <v>144.53485714285713</v>
      </c>
    </row>
    <row r="37" spans="2:9" ht="30" customHeight="1" x14ac:dyDescent="0.25">
      <c r="B37" s="50"/>
      <c r="C37" s="51"/>
      <c r="D37" s="52">
        <v>3233</v>
      </c>
      <c r="E37" s="52" t="s">
        <v>85</v>
      </c>
      <c r="F37" s="59"/>
      <c r="G37" s="74">
        <v>0</v>
      </c>
      <c r="H37" s="74">
        <v>0</v>
      </c>
      <c r="I37" s="60">
        <v>0</v>
      </c>
    </row>
    <row r="38" spans="2:9" ht="30" customHeight="1" x14ac:dyDescent="0.25">
      <c r="B38" s="50"/>
      <c r="C38" s="51"/>
      <c r="D38" s="52">
        <v>3234</v>
      </c>
      <c r="E38" s="52" t="s">
        <v>86</v>
      </c>
      <c r="F38" s="59"/>
      <c r="G38" s="74">
        <v>7283.43</v>
      </c>
      <c r="H38" s="74">
        <v>18599.900000000001</v>
      </c>
      <c r="I38" s="60">
        <f t="shared" si="1"/>
        <v>255.37281198556175</v>
      </c>
    </row>
    <row r="39" spans="2:9" ht="30" customHeight="1" x14ac:dyDescent="0.25">
      <c r="B39" s="50"/>
      <c r="C39" s="51"/>
      <c r="D39" s="52">
        <v>3235</v>
      </c>
      <c r="E39" s="52" t="s">
        <v>87</v>
      </c>
      <c r="F39" s="59"/>
      <c r="G39" s="74">
        <v>1720</v>
      </c>
      <c r="H39" s="74">
        <v>1882.55</v>
      </c>
      <c r="I39" s="60">
        <f t="shared" si="1"/>
        <v>109.45058139534885</v>
      </c>
    </row>
    <row r="40" spans="2:9" ht="30" customHeight="1" x14ac:dyDescent="0.25">
      <c r="B40" s="50"/>
      <c r="C40" s="51"/>
      <c r="D40" s="52">
        <v>3236</v>
      </c>
      <c r="E40" s="52" t="s">
        <v>88</v>
      </c>
      <c r="F40" s="59"/>
      <c r="G40" s="74">
        <v>4480</v>
      </c>
      <c r="H40" s="74">
        <v>21.9</v>
      </c>
      <c r="I40" s="60">
        <f t="shared" si="1"/>
        <v>0.4888392857142857</v>
      </c>
    </row>
    <row r="41" spans="2:9" ht="30" customHeight="1" x14ac:dyDescent="0.25">
      <c r="B41" s="50"/>
      <c r="C41" s="51"/>
      <c r="D41" s="52">
        <v>3237</v>
      </c>
      <c r="E41" s="52" t="s">
        <v>89</v>
      </c>
      <c r="F41" s="59"/>
      <c r="G41" s="74">
        <v>700</v>
      </c>
      <c r="H41" s="74">
        <v>586.20000000000005</v>
      </c>
      <c r="I41" s="60">
        <f t="shared" si="1"/>
        <v>83.742857142857147</v>
      </c>
    </row>
    <row r="42" spans="2:9" ht="30" customHeight="1" x14ac:dyDescent="0.25">
      <c r="B42" s="50"/>
      <c r="C42" s="51"/>
      <c r="D42" s="52">
        <v>3238</v>
      </c>
      <c r="E42" s="52" t="s">
        <v>90</v>
      </c>
      <c r="F42" s="59"/>
      <c r="G42" s="74">
        <v>3000</v>
      </c>
      <c r="H42" s="74">
        <v>1839.79</v>
      </c>
      <c r="I42" s="60">
        <f t="shared" si="1"/>
        <v>61.326333333333324</v>
      </c>
    </row>
    <row r="43" spans="2:9" ht="30" customHeight="1" x14ac:dyDescent="0.25">
      <c r="B43" s="50"/>
      <c r="C43" s="51"/>
      <c r="D43" s="52">
        <v>3239</v>
      </c>
      <c r="E43" s="52" t="s">
        <v>91</v>
      </c>
      <c r="F43" s="59"/>
      <c r="G43" s="74">
        <v>600</v>
      </c>
      <c r="H43" s="74">
        <v>512.92999999999995</v>
      </c>
      <c r="I43" s="60">
        <f t="shared" si="1"/>
        <v>85.488333333333316</v>
      </c>
    </row>
    <row r="44" spans="2:9" ht="30" customHeight="1" x14ac:dyDescent="0.25">
      <c r="B44" s="50"/>
      <c r="C44" s="51"/>
      <c r="D44" s="52">
        <v>3292</v>
      </c>
      <c r="E44" s="52" t="s">
        <v>92</v>
      </c>
      <c r="F44" s="59"/>
      <c r="G44" s="74">
        <v>500</v>
      </c>
      <c r="H44" s="74">
        <v>78.819999999999993</v>
      </c>
      <c r="I44" s="60">
        <f t="shared" si="1"/>
        <v>15.763999999999998</v>
      </c>
    </row>
    <row r="45" spans="2:9" ht="30" customHeight="1" x14ac:dyDescent="0.25">
      <c r="B45" s="50"/>
      <c r="C45" s="51"/>
      <c r="D45" s="52">
        <v>3293</v>
      </c>
      <c r="E45" s="52" t="s">
        <v>93</v>
      </c>
      <c r="F45" s="59"/>
      <c r="G45" s="74">
        <v>10</v>
      </c>
      <c r="H45" s="74">
        <v>8.73</v>
      </c>
      <c r="I45" s="60">
        <v>0</v>
      </c>
    </row>
    <row r="46" spans="2:9" ht="30" customHeight="1" x14ac:dyDescent="0.25">
      <c r="B46" s="50"/>
      <c r="C46" s="51"/>
      <c r="D46" s="52">
        <v>3294</v>
      </c>
      <c r="E46" s="52" t="s">
        <v>185</v>
      </c>
      <c r="F46" s="59"/>
      <c r="G46" s="74">
        <v>40</v>
      </c>
      <c r="H46" s="74">
        <v>40</v>
      </c>
      <c r="I46" s="60">
        <f t="shared" si="1"/>
        <v>100</v>
      </c>
    </row>
    <row r="47" spans="2:9" ht="30" customHeight="1" x14ac:dyDescent="0.25">
      <c r="B47" s="50"/>
      <c r="C47" s="51"/>
      <c r="D47" s="52">
        <v>3295</v>
      </c>
      <c r="E47" s="52" t="s">
        <v>94</v>
      </c>
      <c r="F47" s="59"/>
      <c r="G47" s="74">
        <v>50</v>
      </c>
      <c r="H47" s="74">
        <v>50</v>
      </c>
      <c r="I47" s="60">
        <f t="shared" si="1"/>
        <v>100</v>
      </c>
    </row>
    <row r="48" spans="2:9" ht="30" customHeight="1" x14ac:dyDescent="0.25">
      <c r="B48" s="50"/>
      <c r="C48" s="51"/>
      <c r="D48" s="52">
        <v>3299</v>
      </c>
      <c r="E48" s="52" t="s">
        <v>95</v>
      </c>
      <c r="F48" s="59"/>
      <c r="G48" s="74">
        <v>1000</v>
      </c>
      <c r="H48" s="74">
        <v>114.25</v>
      </c>
      <c r="I48" s="60">
        <f t="shared" si="1"/>
        <v>11.425000000000001</v>
      </c>
    </row>
    <row r="49" spans="2:9" ht="30" customHeight="1" x14ac:dyDescent="0.25">
      <c r="B49" s="50"/>
      <c r="C49" s="69">
        <v>34</v>
      </c>
      <c r="D49" s="62"/>
      <c r="E49" s="62" t="s">
        <v>96</v>
      </c>
      <c r="F49" s="63"/>
      <c r="G49" s="64">
        <f>+G50+G51+G52</f>
        <v>6728.6</v>
      </c>
      <c r="H49" s="64">
        <f>+H50+H51+H52</f>
        <v>5078.4900000000007</v>
      </c>
      <c r="I49" s="64">
        <f t="shared" si="1"/>
        <v>75.476176321968907</v>
      </c>
    </row>
    <row r="50" spans="2:9" ht="30" customHeight="1" x14ac:dyDescent="0.25">
      <c r="B50" s="50"/>
      <c r="C50" s="51"/>
      <c r="D50" s="52">
        <v>3423</v>
      </c>
      <c r="E50" s="52" t="s">
        <v>97</v>
      </c>
      <c r="F50" s="59"/>
      <c r="G50" s="74">
        <v>6658.6</v>
      </c>
      <c r="H50" s="74">
        <v>5060.1400000000003</v>
      </c>
      <c r="I50" s="60">
        <f t="shared" si="1"/>
        <v>75.994052803892714</v>
      </c>
    </row>
    <row r="51" spans="2:9" ht="30" customHeight="1" x14ac:dyDescent="0.25">
      <c r="B51" s="50"/>
      <c r="C51" s="51"/>
      <c r="D51" s="52">
        <v>3431</v>
      </c>
      <c r="E51" s="52" t="s">
        <v>98</v>
      </c>
      <c r="F51" s="59"/>
      <c r="G51" s="74">
        <v>20</v>
      </c>
      <c r="H51" s="74">
        <v>8.3000000000000007</v>
      </c>
      <c r="I51" s="60">
        <f t="shared" si="1"/>
        <v>41.5</v>
      </c>
    </row>
    <row r="52" spans="2:9" ht="30" customHeight="1" x14ac:dyDescent="0.25">
      <c r="B52" s="50"/>
      <c r="C52" s="51"/>
      <c r="D52" s="52">
        <v>3433</v>
      </c>
      <c r="E52" s="52" t="s">
        <v>99</v>
      </c>
      <c r="F52" s="59"/>
      <c r="G52" s="74">
        <v>50</v>
      </c>
      <c r="H52" s="74">
        <v>10.050000000000001</v>
      </c>
      <c r="I52" s="60">
        <f t="shared" si="1"/>
        <v>20.100000000000001</v>
      </c>
    </row>
    <row r="53" spans="2:9" ht="30" customHeight="1" x14ac:dyDescent="0.25">
      <c r="B53" s="257" t="s">
        <v>100</v>
      </c>
      <c r="C53" s="258"/>
      <c r="D53" s="259"/>
      <c r="E53" s="84" t="s">
        <v>101</v>
      </c>
      <c r="F53" s="85"/>
      <c r="G53" s="85">
        <f t="shared" ref="G53:H53" si="2">+G54+G59</f>
        <v>85673.239999999991</v>
      </c>
      <c r="H53" s="85">
        <f t="shared" si="2"/>
        <v>34047.869999999995</v>
      </c>
      <c r="I53" s="87">
        <f t="shared" si="1"/>
        <v>39.741545901614082</v>
      </c>
    </row>
    <row r="54" spans="2:9" ht="30" customHeight="1" x14ac:dyDescent="0.25">
      <c r="B54" s="68">
        <v>45</v>
      </c>
      <c r="C54" s="51"/>
      <c r="D54" s="52"/>
      <c r="E54" s="73" t="s">
        <v>73</v>
      </c>
      <c r="F54" s="63"/>
      <c r="G54" s="63">
        <f>+G55+G57</f>
        <v>85673.239999999991</v>
      </c>
      <c r="H54" s="63">
        <f>+H55+H57</f>
        <v>34047.869999999995</v>
      </c>
      <c r="I54" s="60">
        <f t="shared" si="1"/>
        <v>39.741545901614082</v>
      </c>
    </row>
    <row r="55" spans="2:9" ht="30" customHeight="1" x14ac:dyDescent="0.25">
      <c r="B55" s="70"/>
      <c r="C55" s="71">
        <v>45</v>
      </c>
      <c r="D55" s="72"/>
      <c r="E55" s="73" t="s">
        <v>112</v>
      </c>
      <c r="F55" s="63"/>
      <c r="G55" s="63">
        <f t="shared" ref="G55:H55" si="3">+G56</f>
        <v>38000</v>
      </c>
      <c r="H55" s="63">
        <f t="shared" si="3"/>
        <v>10211.25</v>
      </c>
      <c r="I55" s="60">
        <f t="shared" si="1"/>
        <v>26.871710526315791</v>
      </c>
    </row>
    <row r="56" spans="2:9" ht="30" customHeight="1" x14ac:dyDescent="0.25">
      <c r="B56" s="70"/>
      <c r="C56" s="66"/>
      <c r="D56" s="67">
        <v>4511</v>
      </c>
      <c r="E56" s="83" t="s">
        <v>113</v>
      </c>
      <c r="F56" s="63"/>
      <c r="G56" s="63">
        <v>38000</v>
      </c>
      <c r="H56" s="63">
        <v>10211.25</v>
      </c>
      <c r="I56" s="60">
        <f t="shared" si="1"/>
        <v>26.871710526315791</v>
      </c>
    </row>
    <row r="57" spans="2:9" ht="30" customHeight="1" x14ac:dyDescent="0.25">
      <c r="B57" s="68"/>
      <c r="C57" s="112">
        <v>54</v>
      </c>
      <c r="D57" s="119"/>
      <c r="E57" s="119" t="s">
        <v>201</v>
      </c>
      <c r="F57" s="120"/>
      <c r="G57" s="120">
        <f t="shared" ref="G57:H57" si="4">+G58</f>
        <v>47673.24</v>
      </c>
      <c r="H57" s="120">
        <f t="shared" si="4"/>
        <v>23836.62</v>
      </c>
      <c r="I57" s="121">
        <f>(H57/G57)*100</f>
        <v>50</v>
      </c>
    </row>
    <row r="58" spans="2:9" ht="30" customHeight="1" x14ac:dyDescent="0.25">
      <c r="B58" s="50"/>
      <c r="C58" s="51"/>
      <c r="D58" s="52">
        <v>5443</v>
      </c>
      <c r="E58" s="52" t="s">
        <v>102</v>
      </c>
      <c r="F58" s="59"/>
      <c r="G58" s="60">
        <v>47673.24</v>
      </c>
      <c r="H58" s="60">
        <v>23836.62</v>
      </c>
      <c r="I58" s="121">
        <f>(H58/G58)*100</f>
        <v>50</v>
      </c>
    </row>
    <row r="59" spans="2:9" ht="30" customHeight="1" x14ac:dyDescent="0.25">
      <c r="B59" s="191">
        <v>12</v>
      </c>
      <c r="C59" s="192"/>
      <c r="D59" s="193"/>
      <c r="E59" s="193" t="s">
        <v>229</v>
      </c>
      <c r="F59" s="59"/>
      <c r="G59" s="59">
        <v>0</v>
      </c>
      <c r="H59" s="59">
        <v>0</v>
      </c>
      <c r="I59" s="121">
        <v>0</v>
      </c>
    </row>
    <row r="60" spans="2:9" ht="30" customHeight="1" x14ac:dyDescent="0.25">
      <c r="B60" s="191"/>
      <c r="C60" s="192">
        <v>45</v>
      </c>
      <c r="D60" s="193"/>
      <c r="E60" s="193" t="s">
        <v>112</v>
      </c>
      <c r="F60" s="59"/>
      <c r="G60" s="59">
        <v>0</v>
      </c>
      <c r="H60" s="59">
        <v>0</v>
      </c>
      <c r="I60" s="121">
        <v>0</v>
      </c>
    </row>
    <row r="61" spans="2:9" ht="30" customHeight="1" x14ac:dyDescent="0.25">
      <c r="B61" s="191"/>
      <c r="C61" s="192"/>
      <c r="D61" s="193">
        <v>4511</v>
      </c>
      <c r="E61" s="193" t="s">
        <v>113</v>
      </c>
      <c r="F61" s="59"/>
      <c r="G61" s="59">
        <v>0</v>
      </c>
      <c r="H61" s="59">
        <v>0</v>
      </c>
      <c r="I61" s="121">
        <v>0</v>
      </c>
    </row>
    <row r="62" spans="2:9" ht="30" customHeight="1" x14ac:dyDescent="0.25">
      <c r="B62" s="257" t="s">
        <v>100</v>
      </c>
      <c r="C62" s="258"/>
      <c r="D62" s="259"/>
      <c r="E62" s="84" t="s">
        <v>114</v>
      </c>
      <c r="F62" s="85"/>
      <c r="G62" s="85">
        <v>11006.25</v>
      </c>
      <c r="H62" s="85">
        <v>9912.5</v>
      </c>
      <c r="I62" s="86">
        <f>(H62/G62)*100</f>
        <v>90.062464508801824</v>
      </c>
    </row>
    <row r="63" spans="2:9" ht="30" customHeight="1" x14ac:dyDescent="0.25">
      <c r="B63" s="70">
        <v>45</v>
      </c>
      <c r="C63" s="71"/>
      <c r="D63" s="72"/>
      <c r="E63" s="73" t="s">
        <v>73</v>
      </c>
      <c r="F63" s="63"/>
      <c r="G63" s="63">
        <f>+G64+G68</f>
        <v>11006.25</v>
      </c>
      <c r="H63" s="63">
        <f>+H64+H68</f>
        <v>9912.5</v>
      </c>
      <c r="I63" s="64">
        <f t="shared" ref="I63:I66" si="5">(H63/G63)*100</f>
        <v>90.062464508801824</v>
      </c>
    </row>
    <row r="64" spans="2:9" ht="30" customHeight="1" x14ac:dyDescent="0.25">
      <c r="B64" s="70"/>
      <c r="C64" s="71">
        <v>32</v>
      </c>
      <c r="D64" s="72"/>
      <c r="E64" s="73" t="s">
        <v>11</v>
      </c>
      <c r="F64" s="63"/>
      <c r="G64" s="63">
        <f t="shared" ref="G64:H64" si="6">SUM(G65:G67)</f>
        <v>11006.25</v>
      </c>
      <c r="H64" s="63">
        <f t="shared" si="6"/>
        <v>9912.5</v>
      </c>
      <c r="I64" s="64">
        <f t="shared" si="5"/>
        <v>90.062464508801824</v>
      </c>
    </row>
    <row r="65" spans="2:9" ht="30" customHeight="1" x14ac:dyDescent="0.25">
      <c r="B65" s="188"/>
      <c r="C65" s="189"/>
      <c r="D65" s="206">
        <v>3224</v>
      </c>
      <c r="E65" s="83" t="s">
        <v>230</v>
      </c>
      <c r="F65" s="63"/>
      <c r="G65" s="63">
        <v>0</v>
      </c>
      <c r="H65" s="63">
        <v>0</v>
      </c>
      <c r="I65" s="64">
        <v>0</v>
      </c>
    </row>
    <row r="66" spans="2:9" ht="30" customHeight="1" x14ac:dyDescent="0.25">
      <c r="B66" s="50"/>
      <c r="C66" s="51"/>
      <c r="D66" s="52">
        <v>3232</v>
      </c>
      <c r="E66" s="52" t="s">
        <v>115</v>
      </c>
      <c r="F66" s="59"/>
      <c r="G66" s="59">
        <v>2143.75</v>
      </c>
      <c r="H66" s="59">
        <v>1050</v>
      </c>
      <c r="I66" s="60">
        <f t="shared" si="5"/>
        <v>48.979591836734691</v>
      </c>
    </row>
    <row r="67" spans="2:9" ht="30" customHeight="1" x14ac:dyDescent="0.25">
      <c r="B67" s="191"/>
      <c r="C67" s="192"/>
      <c r="D67" s="193">
        <v>3237</v>
      </c>
      <c r="E67" s="193" t="s">
        <v>89</v>
      </c>
      <c r="F67" s="59"/>
      <c r="G67" s="59">
        <v>8862.5</v>
      </c>
      <c r="H67" s="59">
        <v>8862.5</v>
      </c>
      <c r="I67" s="60"/>
    </row>
    <row r="68" spans="2:9" ht="30" customHeight="1" x14ac:dyDescent="0.25">
      <c r="B68" s="70"/>
      <c r="C68" s="71">
        <v>42</v>
      </c>
      <c r="D68" s="72"/>
      <c r="E68" s="72" t="s">
        <v>110</v>
      </c>
      <c r="F68" s="63"/>
      <c r="G68" s="63">
        <f>+G69</f>
        <v>0</v>
      </c>
      <c r="H68" s="63">
        <f>+H69</f>
        <v>0</v>
      </c>
      <c r="I68" s="64">
        <v>0</v>
      </c>
    </row>
    <row r="69" spans="2:9" ht="30" customHeight="1" x14ac:dyDescent="0.25">
      <c r="B69" s="50"/>
      <c r="C69" s="51"/>
      <c r="D69" s="52">
        <v>4221</v>
      </c>
      <c r="E69" s="52" t="s">
        <v>116</v>
      </c>
      <c r="F69" s="59">
        <v>0</v>
      </c>
      <c r="G69" s="59">
        <v>0</v>
      </c>
      <c r="H69" s="59">
        <v>0</v>
      </c>
      <c r="I69" s="60">
        <v>0</v>
      </c>
    </row>
    <row r="70" spans="2:9" ht="30" customHeight="1" x14ac:dyDescent="0.25">
      <c r="B70" s="257" t="s">
        <v>103</v>
      </c>
      <c r="C70" s="258"/>
      <c r="D70" s="259"/>
      <c r="E70" s="84" t="s">
        <v>104</v>
      </c>
      <c r="F70" s="85"/>
      <c r="G70" s="85">
        <f t="shared" ref="G70:H70" si="7">+G71</f>
        <v>1279508.26</v>
      </c>
      <c r="H70" s="85">
        <f t="shared" si="7"/>
        <v>681309.11</v>
      </c>
      <c r="I70" s="86">
        <f>(H70/G70)*100</f>
        <v>53.247730499215372</v>
      </c>
    </row>
    <row r="71" spans="2:9" ht="30" customHeight="1" x14ac:dyDescent="0.25">
      <c r="B71" s="68">
        <v>50</v>
      </c>
      <c r="C71" s="69"/>
      <c r="D71" s="62"/>
      <c r="E71" s="62" t="s">
        <v>64</v>
      </c>
      <c r="F71" s="63"/>
      <c r="G71" s="63">
        <f t="shared" ref="G71:H71" si="8">+G72+G76</f>
        <v>1279508.26</v>
      </c>
      <c r="H71" s="63">
        <f t="shared" si="8"/>
        <v>681309.11</v>
      </c>
      <c r="I71" s="64">
        <f t="shared" ref="I71:I88" si="9">(H71/G71)*100</f>
        <v>53.247730499215372</v>
      </c>
    </row>
    <row r="72" spans="2:9" ht="30" customHeight="1" x14ac:dyDescent="0.25">
      <c r="B72" s="50"/>
      <c r="C72" s="69">
        <v>31</v>
      </c>
      <c r="D72" s="62"/>
      <c r="E72" s="62" t="s">
        <v>5</v>
      </c>
      <c r="F72" s="63"/>
      <c r="G72" s="64">
        <f>+G73+G74+G75</f>
        <v>1274679.92</v>
      </c>
      <c r="H72" s="64">
        <f>+H73+H74+H75</f>
        <v>678789.11</v>
      </c>
      <c r="I72" s="64">
        <f t="shared" si="9"/>
        <v>53.251730050003452</v>
      </c>
    </row>
    <row r="73" spans="2:9" ht="30" customHeight="1" x14ac:dyDescent="0.25">
      <c r="B73" s="50"/>
      <c r="C73" s="51"/>
      <c r="D73" s="52">
        <v>3111</v>
      </c>
      <c r="E73" s="52" t="s">
        <v>31</v>
      </c>
      <c r="F73" s="59"/>
      <c r="G73" s="60">
        <v>1053735.42</v>
      </c>
      <c r="H73" s="60">
        <v>563947.37</v>
      </c>
      <c r="I73" s="60">
        <f t="shared" si="9"/>
        <v>53.51887763248957</v>
      </c>
    </row>
    <row r="74" spans="2:9" ht="30" customHeight="1" x14ac:dyDescent="0.25">
      <c r="B74" s="50"/>
      <c r="C74" s="51"/>
      <c r="D74" s="52">
        <v>3121</v>
      </c>
      <c r="E74" s="52" t="s">
        <v>105</v>
      </c>
      <c r="F74" s="59"/>
      <c r="G74" s="60">
        <v>47078.16</v>
      </c>
      <c r="H74" s="60">
        <v>20179.52</v>
      </c>
      <c r="I74" s="60">
        <f t="shared" si="9"/>
        <v>42.863867236952338</v>
      </c>
    </row>
    <row r="75" spans="2:9" ht="30" customHeight="1" x14ac:dyDescent="0.25">
      <c r="B75" s="50"/>
      <c r="C75" s="51"/>
      <c r="D75" s="52">
        <v>3132</v>
      </c>
      <c r="E75" s="52" t="s">
        <v>106</v>
      </c>
      <c r="F75" s="59"/>
      <c r="G75" s="60">
        <v>173866.34</v>
      </c>
      <c r="H75" s="60">
        <v>94662.22</v>
      </c>
      <c r="I75" s="60">
        <f t="shared" si="9"/>
        <v>54.44539753928219</v>
      </c>
    </row>
    <row r="76" spans="2:9" ht="30" customHeight="1" x14ac:dyDescent="0.25">
      <c r="B76" s="68"/>
      <c r="C76" s="69">
        <v>32</v>
      </c>
      <c r="D76" s="62"/>
      <c r="E76" s="62" t="s">
        <v>11</v>
      </c>
      <c r="F76" s="63"/>
      <c r="G76" s="64">
        <f>+G77+G78</f>
        <v>4828.34</v>
      </c>
      <c r="H76" s="64">
        <f>+H77+H78</f>
        <v>2520</v>
      </c>
      <c r="I76" s="64">
        <f t="shared" si="9"/>
        <v>52.19185061532535</v>
      </c>
    </row>
    <row r="77" spans="2:9" ht="30" customHeight="1" x14ac:dyDescent="0.25">
      <c r="B77" s="50"/>
      <c r="C77" s="51"/>
      <c r="D77" s="52">
        <v>3237</v>
      </c>
      <c r="E77" s="52" t="s">
        <v>107</v>
      </c>
      <c r="F77" s="59"/>
      <c r="G77" s="60">
        <v>796.34</v>
      </c>
      <c r="H77" s="60">
        <v>0</v>
      </c>
      <c r="I77" s="60">
        <f t="shared" si="9"/>
        <v>0</v>
      </c>
    </row>
    <row r="78" spans="2:9" ht="30" customHeight="1" x14ac:dyDescent="0.25">
      <c r="B78" s="50"/>
      <c r="C78" s="51"/>
      <c r="D78" s="52">
        <v>3295</v>
      </c>
      <c r="E78" s="52" t="s">
        <v>108</v>
      </c>
      <c r="F78" s="59"/>
      <c r="G78" s="60">
        <v>4032</v>
      </c>
      <c r="H78" s="60">
        <v>2520</v>
      </c>
      <c r="I78" s="60">
        <f t="shared" si="9"/>
        <v>62.5</v>
      </c>
    </row>
    <row r="79" spans="2:9" ht="30" customHeight="1" x14ac:dyDescent="0.25">
      <c r="B79" s="257" t="s">
        <v>220</v>
      </c>
      <c r="C79" s="258"/>
      <c r="D79" s="259"/>
      <c r="E79" s="84" t="s">
        <v>109</v>
      </c>
      <c r="F79" s="85">
        <f>+F80+F85</f>
        <v>0</v>
      </c>
      <c r="G79" s="85">
        <f>+G80+G85</f>
        <v>0</v>
      </c>
      <c r="H79" s="85">
        <f t="shared" ref="H79" si="10">+H80</f>
        <v>0</v>
      </c>
      <c r="I79" s="86">
        <v>0</v>
      </c>
    </row>
    <row r="80" spans="2:9" ht="30" customHeight="1" x14ac:dyDescent="0.25">
      <c r="B80" s="68">
        <v>81</v>
      </c>
      <c r="C80" s="69"/>
      <c r="D80" s="62"/>
      <c r="E80" s="62" t="s">
        <v>8</v>
      </c>
      <c r="F80" s="59"/>
      <c r="G80" s="60"/>
      <c r="H80" s="60"/>
      <c r="I80" s="64">
        <v>0</v>
      </c>
    </row>
    <row r="81" spans="2:9" ht="30" customHeight="1" x14ac:dyDescent="0.25">
      <c r="B81" s="68"/>
      <c r="C81" s="69">
        <v>42</v>
      </c>
      <c r="D81" s="62"/>
      <c r="E81" s="62" t="s">
        <v>110</v>
      </c>
      <c r="F81" s="63">
        <f>+F82</f>
        <v>0</v>
      </c>
      <c r="G81" s="64">
        <f>+G82</f>
        <v>0</v>
      </c>
      <c r="H81" s="64">
        <f>+H82</f>
        <v>0</v>
      </c>
      <c r="I81" s="64">
        <v>0</v>
      </c>
    </row>
    <row r="82" spans="2:9" ht="30" customHeight="1" x14ac:dyDescent="0.25">
      <c r="B82" s="50"/>
      <c r="C82" s="51"/>
      <c r="D82" s="52">
        <v>4227</v>
      </c>
      <c r="E82" s="52" t="s">
        <v>111</v>
      </c>
      <c r="F82" s="59">
        <v>0</v>
      </c>
      <c r="G82" s="60">
        <v>0</v>
      </c>
      <c r="H82" s="60"/>
      <c r="I82" s="64">
        <v>0</v>
      </c>
    </row>
    <row r="83" spans="2:9" ht="30" customHeight="1" x14ac:dyDescent="0.25">
      <c r="B83" s="50"/>
      <c r="C83" s="69">
        <v>45</v>
      </c>
      <c r="D83" s="62"/>
      <c r="E83" s="62" t="s">
        <v>112</v>
      </c>
      <c r="F83" s="63">
        <f>+F84</f>
        <v>0</v>
      </c>
      <c r="G83" s="64">
        <f>+G84</f>
        <v>0</v>
      </c>
      <c r="H83" s="64">
        <f>+H84</f>
        <v>0</v>
      </c>
      <c r="I83" s="64">
        <v>0</v>
      </c>
    </row>
    <row r="84" spans="2:9" ht="30" customHeight="1" x14ac:dyDescent="0.25">
      <c r="B84" s="50"/>
      <c r="C84" s="51"/>
      <c r="D84" s="52">
        <v>4511</v>
      </c>
      <c r="E84" s="52" t="s">
        <v>113</v>
      </c>
      <c r="F84" s="59">
        <v>0</v>
      </c>
      <c r="G84" s="60">
        <v>0</v>
      </c>
      <c r="H84" s="60"/>
      <c r="I84" s="64">
        <v>0</v>
      </c>
    </row>
    <row r="85" spans="2:9" ht="30" customHeight="1" x14ac:dyDescent="0.25">
      <c r="B85" s="179">
        <v>11</v>
      </c>
      <c r="C85" s="180"/>
      <c r="D85" s="181"/>
      <c r="E85" s="181" t="s">
        <v>58</v>
      </c>
      <c r="F85" s="59">
        <v>0</v>
      </c>
      <c r="G85" s="59">
        <v>0</v>
      </c>
      <c r="H85" s="59"/>
      <c r="I85" s="64">
        <v>0</v>
      </c>
    </row>
    <row r="86" spans="2:9" ht="30" customHeight="1" x14ac:dyDescent="0.25">
      <c r="B86" s="179"/>
      <c r="C86" s="180">
        <v>45</v>
      </c>
      <c r="D86" s="181"/>
      <c r="E86" s="181" t="s">
        <v>221</v>
      </c>
      <c r="F86" s="59">
        <v>0</v>
      </c>
      <c r="G86" s="59">
        <v>0</v>
      </c>
      <c r="H86" s="59"/>
      <c r="I86" s="64">
        <v>0</v>
      </c>
    </row>
    <row r="87" spans="2:9" ht="30" customHeight="1" x14ac:dyDescent="0.25">
      <c r="B87" s="179"/>
      <c r="C87" s="180"/>
      <c r="D87" s="181">
        <v>4511</v>
      </c>
      <c r="E87" s="181" t="s">
        <v>221</v>
      </c>
      <c r="F87" s="59">
        <v>0</v>
      </c>
      <c r="G87" s="59">
        <v>0</v>
      </c>
      <c r="H87" s="59"/>
      <c r="I87" s="64">
        <v>0</v>
      </c>
    </row>
    <row r="88" spans="2:9" ht="30" customHeight="1" x14ac:dyDescent="0.25">
      <c r="B88" s="88" t="s">
        <v>119</v>
      </c>
      <c r="C88" s="89"/>
      <c r="D88" s="90"/>
      <c r="E88" s="90" t="s">
        <v>120</v>
      </c>
      <c r="F88" s="91"/>
      <c r="G88" s="91">
        <v>112861.67</v>
      </c>
      <c r="H88" s="91">
        <v>66314.960000000006</v>
      </c>
      <c r="I88" s="92">
        <f t="shared" si="9"/>
        <v>58.757734135955999</v>
      </c>
    </row>
    <row r="89" spans="2:9" ht="30" customHeight="1" x14ac:dyDescent="0.25">
      <c r="B89" s="257" t="s">
        <v>117</v>
      </c>
      <c r="C89" s="258"/>
      <c r="D89" s="259"/>
      <c r="E89" s="84" t="s">
        <v>118</v>
      </c>
      <c r="F89" s="85"/>
      <c r="G89" s="85">
        <f t="shared" ref="G89:H89" si="11">+G90+G96</f>
        <v>2400</v>
      </c>
      <c r="H89" s="85">
        <f t="shared" si="11"/>
        <v>805.24</v>
      </c>
      <c r="I89" s="86">
        <f t="shared" ref="I89:I95" si="12">(H89/G89)*100</f>
        <v>33.551666666666669</v>
      </c>
    </row>
    <row r="90" spans="2:9" ht="30" customHeight="1" x14ac:dyDescent="0.25">
      <c r="B90" s="70">
        <v>11</v>
      </c>
      <c r="C90" s="71"/>
      <c r="D90" s="72"/>
      <c r="E90" s="72" t="s">
        <v>58</v>
      </c>
      <c r="F90" s="63"/>
      <c r="G90" s="63">
        <f t="shared" ref="G90:H90" si="13">+G91</f>
        <v>2400</v>
      </c>
      <c r="H90" s="63">
        <f t="shared" si="13"/>
        <v>805.24</v>
      </c>
      <c r="I90" s="64">
        <f t="shared" si="12"/>
        <v>33.551666666666669</v>
      </c>
    </row>
    <row r="91" spans="2:9" ht="30" customHeight="1" x14ac:dyDescent="0.25">
      <c r="B91" s="70"/>
      <c r="C91" s="71">
        <v>32</v>
      </c>
      <c r="D91" s="52"/>
      <c r="E91" s="72" t="s">
        <v>11</v>
      </c>
      <c r="F91" s="59"/>
      <c r="G91" s="59">
        <f t="shared" ref="G91:H91" si="14">SUM(G92:G95)</f>
        <v>2400</v>
      </c>
      <c r="H91" s="59">
        <f t="shared" si="14"/>
        <v>805.24</v>
      </c>
      <c r="I91" s="60">
        <f t="shared" si="12"/>
        <v>33.551666666666669</v>
      </c>
    </row>
    <row r="92" spans="2:9" ht="30" customHeight="1" x14ac:dyDescent="0.25">
      <c r="B92" s="188"/>
      <c r="C92" s="189"/>
      <c r="D92" s="193">
        <v>3211</v>
      </c>
      <c r="E92" s="193" t="s">
        <v>33</v>
      </c>
      <c r="F92" s="59"/>
      <c r="G92" s="59">
        <v>0</v>
      </c>
      <c r="H92" s="59">
        <v>0</v>
      </c>
      <c r="I92" s="60"/>
    </row>
    <row r="93" spans="2:9" ht="30" customHeight="1" x14ac:dyDescent="0.25">
      <c r="B93" s="50"/>
      <c r="C93" s="51"/>
      <c r="D93" s="52">
        <v>3221</v>
      </c>
      <c r="E93" s="52" t="s">
        <v>77</v>
      </c>
      <c r="F93" s="59"/>
      <c r="G93" s="60">
        <v>400</v>
      </c>
      <c r="H93" s="60">
        <v>0</v>
      </c>
      <c r="I93" s="60">
        <f t="shared" si="12"/>
        <v>0</v>
      </c>
    </row>
    <row r="94" spans="2:9" ht="30" customHeight="1" x14ac:dyDescent="0.25">
      <c r="B94" s="50"/>
      <c r="C94" s="51"/>
      <c r="D94" s="52">
        <v>3239</v>
      </c>
      <c r="E94" s="52" t="s">
        <v>91</v>
      </c>
      <c r="F94" s="59"/>
      <c r="G94" s="60">
        <v>350</v>
      </c>
      <c r="H94" s="60">
        <v>250</v>
      </c>
      <c r="I94" s="60">
        <f t="shared" si="12"/>
        <v>71.428571428571431</v>
      </c>
    </row>
    <row r="95" spans="2:9" ht="30" customHeight="1" x14ac:dyDescent="0.25">
      <c r="B95" s="50"/>
      <c r="C95" s="51"/>
      <c r="D95" s="52">
        <v>3299</v>
      </c>
      <c r="E95" s="52" t="s">
        <v>95</v>
      </c>
      <c r="F95" s="59"/>
      <c r="G95" s="60">
        <v>1650</v>
      </c>
      <c r="H95" s="60">
        <v>555.24</v>
      </c>
      <c r="I95" s="60">
        <f t="shared" si="12"/>
        <v>33.650909090909096</v>
      </c>
    </row>
    <row r="96" spans="2:9" ht="30" customHeight="1" x14ac:dyDescent="0.25">
      <c r="B96" s="196">
        <v>12</v>
      </c>
      <c r="C96" s="197"/>
      <c r="D96" s="198"/>
      <c r="E96" s="198" t="s">
        <v>232</v>
      </c>
      <c r="F96" s="59"/>
      <c r="G96" s="59">
        <f t="shared" ref="G96" si="15">SUM(G97)</f>
        <v>0</v>
      </c>
      <c r="H96" s="59">
        <v>0</v>
      </c>
      <c r="I96" s="60"/>
    </row>
    <row r="97" spans="2:9" ht="30" customHeight="1" x14ac:dyDescent="0.25">
      <c r="B97" s="196"/>
      <c r="C97" s="197">
        <v>32</v>
      </c>
      <c r="D97" s="198"/>
      <c r="E97" s="198" t="s">
        <v>11</v>
      </c>
      <c r="F97" s="59"/>
      <c r="G97" s="59">
        <f t="shared" ref="G97" si="16">SUM(G98)</f>
        <v>0</v>
      </c>
      <c r="H97" s="59">
        <v>0</v>
      </c>
      <c r="I97" s="60"/>
    </row>
    <row r="98" spans="2:9" ht="30" customHeight="1" x14ac:dyDescent="0.25">
      <c r="B98" s="196"/>
      <c r="C98" s="197"/>
      <c r="D98" s="198">
        <v>3296</v>
      </c>
      <c r="E98" s="198" t="s">
        <v>126</v>
      </c>
      <c r="F98" s="59"/>
      <c r="G98" s="59">
        <v>0</v>
      </c>
      <c r="H98" s="59">
        <v>0</v>
      </c>
      <c r="I98" s="60"/>
    </row>
    <row r="99" spans="2:9" ht="30" customHeight="1" x14ac:dyDescent="0.25">
      <c r="B99" s="257" t="s">
        <v>121</v>
      </c>
      <c r="C99" s="258"/>
      <c r="D99" s="259"/>
      <c r="E99" s="84" t="s">
        <v>122</v>
      </c>
      <c r="F99" s="85"/>
      <c r="G99" s="85">
        <f>+G100+G129+G135+G160+G169+G180</f>
        <v>99256.65</v>
      </c>
      <c r="H99" s="85">
        <f>+H100+H129+H135+H160+H169+H180</f>
        <v>55657.47</v>
      </c>
      <c r="I99" s="86">
        <f>(H99/G99)*100</f>
        <v>56.074298296386196</v>
      </c>
    </row>
    <row r="100" spans="2:9" ht="30" customHeight="1" x14ac:dyDescent="0.25">
      <c r="B100" s="70">
        <v>31</v>
      </c>
      <c r="C100" s="71"/>
      <c r="D100" s="72"/>
      <c r="E100" s="72" t="s">
        <v>60</v>
      </c>
      <c r="F100" s="64"/>
      <c r="G100" s="64">
        <f>+G101+G104+G124+G122</f>
        <v>23696.34</v>
      </c>
      <c r="H100" s="64">
        <v>2953.79</v>
      </c>
      <c r="I100" s="86">
        <f>(H100/G100)*100</f>
        <v>12.465173946693877</v>
      </c>
    </row>
    <row r="101" spans="2:9" ht="30" customHeight="1" x14ac:dyDescent="0.25">
      <c r="B101" s="70"/>
      <c r="C101" s="71">
        <v>31</v>
      </c>
      <c r="D101" s="72"/>
      <c r="E101" s="72" t="s">
        <v>5</v>
      </c>
      <c r="F101" s="63"/>
      <c r="G101" s="64">
        <f>+G102+G103</f>
        <v>0</v>
      </c>
      <c r="H101" s="64">
        <f>+H102+H103</f>
        <v>0</v>
      </c>
      <c r="I101" s="94">
        <v>0</v>
      </c>
    </row>
    <row r="102" spans="2:9" ht="30" customHeight="1" x14ac:dyDescent="0.25">
      <c r="B102" s="70"/>
      <c r="C102" s="71"/>
      <c r="D102" s="67">
        <v>3111</v>
      </c>
      <c r="E102" s="67" t="s">
        <v>31</v>
      </c>
      <c r="F102" s="59"/>
      <c r="G102" s="60">
        <v>0</v>
      </c>
      <c r="H102" s="60">
        <v>0</v>
      </c>
      <c r="I102" s="93">
        <v>0</v>
      </c>
    </row>
    <row r="103" spans="2:9" ht="30" customHeight="1" x14ac:dyDescent="0.25">
      <c r="B103" s="70"/>
      <c r="C103" s="71"/>
      <c r="D103" s="67">
        <v>3132</v>
      </c>
      <c r="E103" s="67" t="s">
        <v>106</v>
      </c>
      <c r="F103" s="59"/>
      <c r="G103" s="60">
        <v>0</v>
      </c>
      <c r="H103" s="60">
        <v>0</v>
      </c>
      <c r="I103" s="93">
        <v>0</v>
      </c>
    </row>
    <row r="104" spans="2:9" ht="30" customHeight="1" x14ac:dyDescent="0.25">
      <c r="B104" s="70"/>
      <c r="C104" s="71">
        <v>32</v>
      </c>
      <c r="D104" s="72"/>
      <c r="E104" s="72" t="s">
        <v>11</v>
      </c>
      <c r="F104" s="63"/>
      <c r="G104" s="63">
        <f t="shared" ref="G104:H104" si="17">+G105+G106+G107+G108+G109+G110+G111+G112+G114+G115+G116+G117+G119+G120+G121+G113</f>
        <v>16300</v>
      </c>
      <c r="H104" s="63">
        <f t="shared" si="17"/>
        <v>2636.66</v>
      </c>
      <c r="I104" s="94">
        <f t="shared" ref="I104:I160" si="18">(H104/G104)*100</f>
        <v>16.175828220858897</v>
      </c>
    </row>
    <row r="105" spans="2:9" ht="30" customHeight="1" x14ac:dyDescent="0.25">
      <c r="B105" s="65"/>
      <c r="C105" s="66"/>
      <c r="D105" s="67">
        <v>3211</v>
      </c>
      <c r="E105" s="67" t="s">
        <v>33</v>
      </c>
      <c r="F105" s="59"/>
      <c r="G105" s="60">
        <v>2000</v>
      </c>
      <c r="H105" s="60">
        <v>247.33</v>
      </c>
      <c r="I105" s="93">
        <f t="shared" si="18"/>
        <v>12.3665</v>
      </c>
    </row>
    <row r="106" spans="2:9" ht="30" customHeight="1" x14ac:dyDescent="0.25">
      <c r="B106" s="65"/>
      <c r="C106" s="66"/>
      <c r="D106" s="67">
        <v>3213</v>
      </c>
      <c r="E106" s="67" t="s">
        <v>75</v>
      </c>
      <c r="F106" s="59"/>
      <c r="G106" s="60">
        <v>800</v>
      </c>
      <c r="H106" s="60">
        <v>0</v>
      </c>
      <c r="I106" s="93">
        <f t="shared" si="18"/>
        <v>0</v>
      </c>
    </row>
    <row r="107" spans="2:9" ht="30" customHeight="1" x14ac:dyDescent="0.25">
      <c r="B107" s="65"/>
      <c r="C107" s="66"/>
      <c r="D107" s="67">
        <v>3221</v>
      </c>
      <c r="E107" s="67" t="s">
        <v>124</v>
      </c>
      <c r="F107" s="59"/>
      <c r="G107" s="60">
        <v>600</v>
      </c>
      <c r="H107" s="60">
        <v>0</v>
      </c>
      <c r="I107" s="93">
        <f t="shared" si="18"/>
        <v>0</v>
      </c>
    </row>
    <row r="108" spans="2:9" ht="30" customHeight="1" x14ac:dyDescent="0.25">
      <c r="B108" s="65"/>
      <c r="C108" s="66"/>
      <c r="D108" s="67">
        <v>3222</v>
      </c>
      <c r="E108" s="67" t="s">
        <v>125</v>
      </c>
      <c r="F108" s="59"/>
      <c r="G108" s="60">
        <v>300</v>
      </c>
      <c r="H108" s="60">
        <v>5.87</v>
      </c>
      <c r="I108" s="93">
        <f t="shared" si="18"/>
        <v>1.9566666666666666</v>
      </c>
    </row>
    <row r="109" spans="2:9" ht="30" customHeight="1" x14ac:dyDescent="0.25">
      <c r="B109" s="65"/>
      <c r="C109" s="66"/>
      <c r="D109" s="67">
        <v>3224</v>
      </c>
      <c r="E109" s="67" t="s">
        <v>80</v>
      </c>
      <c r="F109" s="59"/>
      <c r="G109" s="60">
        <v>1000</v>
      </c>
      <c r="H109" s="60">
        <v>0</v>
      </c>
      <c r="I109" s="93">
        <f t="shared" si="18"/>
        <v>0</v>
      </c>
    </row>
    <row r="110" spans="2:9" ht="30" customHeight="1" x14ac:dyDescent="0.25">
      <c r="B110" s="65"/>
      <c r="C110" s="66"/>
      <c r="D110" s="67">
        <v>3225</v>
      </c>
      <c r="E110" s="67" t="s">
        <v>81</v>
      </c>
      <c r="F110" s="59"/>
      <c r="G110" s="60">
        <v>200</v>
      </c>
      <c r="H110" s="60">
        <v>281.01</v>
      </c>
      <c r="I110" s="93">
        <f t="shared" si="18"/>
        <v>140.505</v>
      </c>
    </row>
    <row r="111" spans="2:9" ht="30" customHeight="1" x14ac:dyDescent="0.25">
      <c r="B111" s="65"/>
      <c r="C111" s="66"/>
      <c r="D111" s="67">
        <v>3232</v>
      </c>
      <c r="E111" s="67" t="s">
        <v>115</v>
      </c>
      <c r="F111" s="59"/>
      <c r="G111" s="60">
        <v>2000</v>
      </c>
      <c r="H111" s="60">
        <v>0</v>
      </c>
      <c r="I111" s="93">
        <f t="shared" si="18"/>
        <v>0</v>
      </c>
    </row>
    <row r="112" spans="2:9" ht="30" customHeight="1" x14ac:dyDescent="0.25">
      <c r="B112" s="65"/>
      <c r="C112" s="66"/>
      <c r="D112" s="67">
        <v>3227</v>
      </c>
      <c r="E112" s="67" t="s">
        <v>245</v>
      </c>
      <c r="F112" s="59">
        <v>0</v>
      </c>
      <c r="G112" s="60">
        <v>0</v>
      </c>
      <c r="H112" s="60">
        <v>127.72</v>
      </c>
      <c r="I112" s="93">
        <v>0</v>
      </c>
    </row>
    <row r="113" spans="2:9" ht="30" customHeight="1" x14ac:dyDescent="0.25">
      <c r="B113" s="196"/>
      <c r="C113" s="197"/>
      <c r="D113" s="198">
        <v>3234</v>
      </c>
      <c r="E113" s="198" t="s">
        <v>86</v>
      </c>
      <c r="F113" s="59">
        <v>0</v>
      </c>
      <c r="G113" s="60">
        <v>100</v>
      </c>
      <c r="H113" s="60">
        <v>0</v>
      </c>
      <c r="I113" s="93">
        <f t="shared" si="18"/>
        <v>0</v>
      </c>
    </row>
    <row r="114" spans="2:9" ht="30" customHeight="1" x14ac:dyDescent="0.25">
      <c r="B114" s="65"/>
      <c r="C114" s="66"/>
      <c r="D114" s="67">
        <v>3235</v>
      </c>
      <c r="E114" s="67" t="s">
        <v>87</v>
      </c>
      <c r="F114" s="59"/>
      <c r="G114" s="60">
        <v>2000</v>
      </c>
      <c r="H114" s="60">
        <v>125</v>
      </c>
      <c r="I114" s="93">
        <f t="shared" si="18"/>
        <v>6.25</v>
      </c>
    </row>
    <row r="115" spans="2:9" ht="30" customHeight="1" x14ac:dyDescent="0.25">
      <c r="B115" s="65"/>
      <c r="C115" s="66"/>
      <c r="D115" s="67">
        <v>3237</v>
      </c>
      <c r="E115" s="67" t="s">
        <v>89</v>
      </c>
      <c r="F115" s="59"/>
      <c r="G115" s="60">
        <v>3000</v>
      </c>
      <c r="H115" s="60">
        <v>0</v>
      </c>
      <c r="I115" s="93">
        <f t="shared" si="18"/>
        <v>0</v>
      </c>
    </row>
    <row r="116" spans="2:9" ht="30" customHeight="1" x14ac:dyDescent="0.25">
      <c r="B116" s="65"/>
      <c r="C116" s="66"/>
      <c r="D116" s="67">
        <v>3238</v>
      </c>
      <c r="E116" s="67" t="s">
        <v>90</v>
      </c>
      <c r="F116" s="59"/>
      <c r="G116" s="60">
        <v>600</v>
      </c>
      <c r="H116" s="60">
        <v>0</v>
      </c>
      <c r="I116" s="93">
        <f t="shared" si="18"/>
        <v>0</v>
      </c>
    </row>
    <row r="117" spans="2:9" ht="30" customHeight="1" x14ac:dyDescent="0.25">
      <c r="B117" s="65"/>
      <c r="C117" s="66"/>
      <c r="D117" s="67">
        <v>3293</v>
      </c>
      <c r="E117" s="67" t="s">
        <v>93</v>
      </c>
      <c r="F117" s="59"/>
      <c r="G117" s="60">
        <v>2000</v>
      </c>
      <c r="H117" s="60">
        <v>341.4</v>
      </c>
      <c r="I117" s="93">
        <f t="shared" si="18"/>
        <v>17.07</v>
      </c>
    </row>
    <row r="118" spans="2:9" ht="30" customHeight="1" x14ac:dyDescent="0.25">
      <c r="B118" s="204"/>
      <c r="C118" s="205"/>
      <c r="D118" s="206">
        <v>3294</v>
      </c>
      <c r="E118" s="206" t="s">
        <v>185</v>
      </c>
      <c r="F118" s="59"/>
      <c r="G118" s="60">
        <v>0</v>
      </c>
      <c r="H118" s="60">
        <v>125</v>
      </c>
      <c r="I118" s="93">
        <v>0</v>
      </c>
    </row>
    <row r="119" spans="2:9" ht="30" customHeight="1" x14ac:dyDescent="0.25">
      <c r="B119" s="80"/>
      <c r="C119" s="81"/>
      <c r="D119" s="82">
        <v>3295</v>
      </c>
      <c r="E119" s="82" t="s">
        <v>129</v>
      </c>
      <c r="F119" s="59"/>
      <c r="G119" s="60">
        <v>100</v>
      </c>
      <c r="H119" s="60">
        <v>137.02000000000001</v>
      </c>
      <c r="I119" s="93">
        <f t="shared" si="18"/>
        <v>137.02000000000001</v>
      </c>
    </row>
    <row r="120" spans="2:9" ht="30" customHeight="1" x14ac:dyDescent="0.25">
      <c r="B120" s="65"/>
      <c r="C120" s="66"/>
      <c r="D120" s="67">
        <v>3296</v>
      </c>
      <c r="E120" s="67" t="s">
        <v>126</v>
      </c>
      <c r="F120" s="59"/>
      <c r="G120" s="60">
        <v>100</v>
      </c>
      <c r="H120" s="60">
        <v>0</v>
      </c>
      <c r="I120" s="93">
        <v>0</v>
      </c>
    </row>
    <row r="121" spans="2:9" ht="30" customHeight="1" x14ac:dyDescent="0.25">
      <c r="B121" s="65"/>
      <c r="C121" s="66"/>
      <c r="D121" s="67">
        <v>3299</v>
      </c>
      <c r="E121" s="67" t="s">
        <v>95</v>
      </c>
      <c r="F121" s="59"/>
      <c r="G121" s="60">
        <v>1500</v>
      </c>
      <c r="H121" s="60">
        <v>1371.31</v>
      </c>
      <c r="I121" s="93">
        <f t="shared" si="18"/>
        <v>91.420666666666662</v>
      </c>
    </row>
    <row r="122" spans="2:9" ht="30" customHeight="1" x14ac:dyDescent="0.25">
      <c r="B122" s="185"/>
      <c r="C122" s="183">
        <v>34</v>
      </c>
      <c r="D122" s="187"/>
      <c r="E122" s="184" t="s">
        <v>97</v>
      </c>
      <c r="F122" s="59"/>
      <c r="G122" s="59">
        <v>100</v>
      </c>
      <c r="H122" s="59">
        <v>0</v>
      </c>
      <c r="I122" s="93">
        <f t="shared" si="18"/>
        <v>0</v>
      </c>
    </row>
    <row r="123" spans="2:9" ht="30" customHeight="1" x14ac:dyDescent="0.25">
      <c r="B123" s="185"/>
      <c r="C123" s="186"/>
      <c r="D123" s="187">
        <v>3423</v>
      </c>
      <c r="E123" s="187" t="s">
        <v>97</v>
      </c>
      <c r="F123" s="59"/>
      <c r="G123" s="60">
        <v>100</v>
      </c>
      <c r="H123" s="60">
        <v>0</v>
      </c>
      <c r="I123" s="93">
        <f t="shared" si="18"/>
        <v>0</v>
      </c>
    </row>
    <row r="124" spans="2:9" ht="30" customHeight="1" x14ac:dyDescent="0.25">
      <c r="B124" s="77"/>
      <c r="C124" s="78">
        <v>42</v>
      </c>
      <c r="D124" s="79"/>
      <c r="E124" s="79" t="s">
        <v>110</v>
      </c>
      <c r="F124" s="63"/>
      <c r="G124" s="64">
        <f>+G125+G126+G127+G128</f>
        <v>7296.34</v>
      </c>
      <c r="H124" s="64">
        <f>+H125+H126+H127+H128</f>
        <v>192.13</v>
      </c>
      <c r="I124" s="94">
        <f t="shared" si="18"/>
        <v>2.6332380344117734</v>
      </c>
    </row>
    <row r="125" spans="2:9" ht="30" customHeight="1" x14ac:dyDescent="0.25">
      <c r="B125" s="80"/>
      <c r="C125" s="81"/>
      <c r="D125" s="82">
        <v>4221</v>
      </c>
      <c r="E125" s="82" t="s">
        <v>130</v>
      </c>
      <c r="F125" s="59"/>
      <c r="G125" s="60">
        <v>5000</v>
      </c>
      <c r="H125" s="60">
        <v>0</v>
      </c>
      <c r="I125" s="93">
        <f t="shared" si="18"/>
        <v>0</v>
      </c>
    </row>
    <row r="126" spans="2:9" ht="30" customHeight="1" x14ac:dyDescent="0.25">
      <c r="B126" s="80"/>
      <c r="C126" s="81"/>
      <c r="D126" s="82">
        <v>4221</v>
      </c>
      <c r="E126" s="82" t="s">
        <v>116</v>
      </c>
      <c r="F126" s="59"/>
      <c r="G126" s="60">
        <v>1000</v>
      </c>
      <c r="H126" s="60">
        <v>0</v>
      </c>
      <c r="I126" s="93">
        <f t="shared" si="18"/>
        <v>0</v>
      </c>
    </row>
    <row r="127" spans="2:9" ht="30" customHeight="1" x14ac:dyDescent="0.25">
      <c r="B127" s="80"/>
      <c r="C127" s="81"/>
      <c r="D127" s="82">
        <v>4223</v>
      </c>
      <c r="E127" s="82" t="s">
        <v>127</v>
      </c>
      <c r="F127" s="59"/>
      <c r="G127" s="60">
        <v>500</v>
      </c>
      <c r="H127" s="60">
        <v>97.88</v>
      </c>
      <c r="I127" s="93">
        <f t="shared" si="18"/>
        <v>19.576000000000001</v>
      </c>
    </row>
    <row r="128" spans="2:9" ht="30" customHeight="1" x14ac:dyDescent="0.25">
      <c r="B128" s="80"/>
      <c r="C128" s="81"/>
      <c r="D128" s="82">
        <v>4241</v>
      </c>
      <c r="E128" s="82" t="s">
        <v>128</v>
      </c>
      <c r="F128" s="59"/>
      <c r="G128" s="60">
        <v>796.34</v>
      </c>
      <c r="H128" s="60">
        <v>94.25</v>
      </c>
      <c r="I128" s="93">
        <f t="shared" si="18"/>
        <v>11.835396941005099</v>
      </c>
    </row>
    <row r="129" spans="2:9" ht="35.25" customHeight="1" x14ac:dyDescent="0.25">
      <c r="B129" s="70">
        <v>41</v>
      </c>
      <c r="C129" s="71"/>
      <c r="D129" s="72"/>
      <c r="E129" s="72" t="s">
        <v>61</v>
      </c>
      <c r="F129" s="63"/>
      <c r="G129" s="64">
        <f>+G130</f>
        <v>8666.36</v>
      </c>
      <c r="H129" s="64">
        <f>+H130</f>
        <v>1860</v>
      </c>
      <c r="I129" s="94">
        <f t="shared" si="18"/>
        <v>21.462297896694803</v>
      </c>
    </row>
    <row r="130" spans="2:9" ht="30" customHeight="1" x14ac:dyDescent="0.25">
      <c r="B130" s="65"/>
      <c r="C130" s="71">
        <v>32</v>
      </c>
      <c r="D130" s="72"/>
      <c r="E130" s="72" t="s">
        <v>11</v>
      </c>
      <c r="F130" s="64"/>
      <c r="G130" s="64">
        <f>+G131+G132+G134+G133</f>
        <v>8666.36</v>
      </c>
      <c r="H130" s="64">
        <f>+H131+H132+H134+H133</f>
        <v>1860</v>
      </c>
      <c r="I130" s="94">
        <f t="shared" si="18"/>
        <v>21.462297896694803</v>
      </c>
    </row>
    <row r="131" spans="2:9" ht="30" customHeight="1" x14ac:dyDescent="0.25">
      <c r="B131" s="65"/>
      <c r="C131" s="66"/>
      <c r="D131" s="67">
        <v>3221</v>
      </c>
      <c r="E131" s="67" t="s">
        <v>124</v>
      </c>
      <c r="F131" s="59"/>
      <c r="G131" s="60">
        <v>66.36</v>
      </c>
      <c r="H131" s="60">
        <v>130</v>
      </c>
      <c r="I131" s="93">
        <f t="shared" si="18"/>
        <v>195.90114526823388</v>
      </c>
    </row>
    <row r="132" spans="2:9" ht="30" customHeight="1" x14ac:dyDescent="0.25">
      <c r="B132" s="65"/>
      <c r="C132" s="66"/>
      <c r="D132" s="67">
        <v>3235</v>
      </c>
      <c r="E132" s="67" t="s">
        <v>87</v>
      </c>
      <c r="F132" s="59"/>
      <c r="G132" s="60">
        <v>2000</v>
      </c>
      <c r="H132" s="60">
        <v>0</v>
      </c>
      <c r="I132" s="93">
        <f t="shared" si="18"/>
        <v>0</v>
      </c>
    </row>
    <row r="133" spans="2:9" ht="30" customHeight="1" x14ac:dyDescent="0.25">
      <c r="B133" s="185"/>
      <c r="C133" s="186"/>
      <c r="D133" s="187">
        <v>3299</v>
      </c>
      <c r="E133" s="187" t="s">
        <v>95</v>
      </c>
      <c r="F133" s="59"/>
      <c r="G133" s="60">
        <v>6500</v>
      </c>
      <c r="H133" s="60">
        <v>1730</v>
      </c>
      <c r="I133" s="93">
        <f t="shared" si="18"/>
        <v>26.615384615384613</v>
      </c>
    </row>
    <row r="134" spans="2:9" ht="30" customHeight="1" x14ac:dyDescent="0.25">
      <c r="B134" s="65"/>
      <c r="C134" s="66"/>
      <c r="D134" s="67">
        <v>3239</v>
      </c>
      <c r="E134" s="67" t="s">
        <v>91</v>
      </c>
      <c r="F134" s="59"/>
      <c r="G134" s="60">
        <v>100</v>
      </c>
      <c r="H134" s="60">
        <v>0</v>
      </c>
      <c r="I134" s="93">
        <f t="shared" si="18"/>
        <v>0</v>
      </c>
    </row>
    <row r="135" spans="2:9" ht="30" customHeight="1" x14ac:dyDescent="0.25">
      <c r="B135" s="70">
        <v>42</v>
      </c>
      <c r="C135" s="71"/>
      <c r="D135" s="72"/>
      <c r="E135" s="72" t="s">
        <v>62</v>
      </c>
      <c r="F135" s="63"/>
      <c r="G135" s="63">
        <f t="shared" ref="G135:H135" si="19">+G136+G155+G153</f>
        <v>47414.75</v>
      </c>
      <c r="H135" s="63">
        <f t="shared" si="19"/>
        <v>8516.3700000000008</v>
      </c>
      <c r="I135" s="94">
        <f t="shared" si="18"/>
        <v>17.961436051017881</v>
      </c>
    </row>
    <row r="136" spans="2:9" ht="30" customHeight="1" x14ac:dyDescent="0.25">
      <c r="B136" s="70"/>
      <c r="C136" s="71">
        <v>32</v>
      </c>
      <c r="D136" s="72"/>
      <c r="E136" s="72" t="s">
        <v>11</v>
      </c>
      <c r="F136" s="63"/>
      <c r="G136" s="63">
        <f t="shared" ref="G136:H136" si="20">+G138+G139+G140+G141+G142+G143+G144+G145+G146+G147+G148+G149+G150+G152+G151</f>
        <v>2464.75</v>
      </c>
      <c r="H136" s="63">
        <f t="shared" si="20"/>
        <v>2323.19</v>
      </c>
      <c r="I136" s="94">
        <f t="shared" si="18"/>
        <v>94.256618318287863</v>
      </c>
    </row>
    <row r="137" spans="2:9" ht="30" customHeight="1" x14ac:dyDescent="0.25">
      <c r="B137" s="202"/>
      <c r="C137" s="203"/>
      <c r="D137" s="206">
        <v>3213</v>
      </c>
      <c r="E137" s="206" t="s">
        <v>75</v>
      </c>
      <c r="F137" s="63"/>
      <c r="G137" s="63">
        <v>0</v>
      </c>
      <c r="H137" s="59">
        <v>193.75</v>
      </c>
      <c r="I137" s="93">
        <v>0</v>
      </c>
    </row>
    <row r="138" spans="2:9" ht="30" customHeight="1" x14ac:dyDescent="0.25">
      <c r="B138" s="65"/>
      <c r="C138" s="66"/>
      <c r="D138" s="67">
        <v>3221</v>
      </c>
      <c r="E138" s="67" t="s">
        <v>124</v>
      </c>
      <c r="F138" s="59"/>
      <c r="G138" s="60">
        <v>164.75</v>
      </c>
      <c r="H138" s="60">
        <v>475.25</v>
      </c>
      <c r="I138" s="93">
        <f t="shared" si="18"/>
        <v>288.46737481031869</v>
      </c>
    </row>
    <row r="139" spans="2:9" ht="30" customHeight="1" x14ac:dyDescent="0.25">
      <c r="B139" s="65"/>
      <c r="C139" s="66"/>
      <c r="D139" s="67">
        <v>3222</v>
      </c>
      <c r="E139" s="67" t="s">
        <v>125</v>
      </c>
      <c r="F139" s="59"/>
      <c r="G139" s="60">
        <v>0</v>
      </c>
      <c r="H139" s="60">
        <v>0</v>
      </c>
      <c r="I139" s="93">
        <v>0</v>
      </c>
    </row>
    <row r="140" spans="2:9" ht="30" customHeight="1" x14ac:dyDescent="0.25">
      <c r="B140" s="65"/>
      <c r="C140" s="66"/>
      <c r="D140" s="67">
        <v>3224</v>
      </c>
      <c r="E140" s="67" t="s">
        <v>80</v>
      </c>
      <c r="F140" s="59"/>
      <c r="G140" s="60">
        <v>0</v>
      </c>
      <c r="H140" s="60">
        <v>0</v>
      </c>
      <c r="I140" s="93">
        <v>0</v>
      </c>
    </row>
    <row r="141" spans="2:9" ht="30" customHeight="1" x14ac:dyDescent="0.25">
      <c r="B141" s="65"/>
      <c r="C141" s="66"/>
      <c r="D141" s="67">
        <v>3227</v>
      </c>
      <c r="E141" s="67" t="s">
        <v>82</v>
      </c>
      <c r="F141" s="59"/>
      <c r="G141" s="60">
        <v>0</v>
      </c>
      <c r="H141" s="60">
        <v>0</v>
      </c>
      <c r="I141" s="93">
        <v>0</v>
      </c>
    </row>
    <row r="142" spans="2:9" ht="30" customHeight="1" x14ac:dyDescent="0.25">
      <c r="B142" s="65"/>
      <c r="C142" s="66"/>
      <c r="D142" s="67">
        <v>3232</v>
      </c>
      <c r="E142" s="67" t="s">
        <v>115</v>
      </c>
      <c r="F142" s="59"/>
      <c r="G142" s="60">
        <v>500</v>
      </c>
      <c r="H142" s="60">
        <v>0</v>
      </c>
      <c r="I142" s="93">
        <f t="shared" si="18"/>
        <v>0</v>
      </c>
    </row>
    <row r="143" spans="2:9" ht="30" customHeight="1" x14ac:dyDescent="0.25">
      <c r="B143" s="65"/>
      <c r="C143" s="66"/>
      <c r="D143" s="67">
        <v>3234</v>
      </c>
      <c r="E143" s="67" t="s">
        <v>86</v>
      </c>
      <c r="F143" s="59"/>
      <c r="G143" s="60">
        <v>0</v>
      </c>
      <c r="H143" s="60">
        <v>0</v>
      </c>
      <c r="I143" s="93">
        <v>0</v>
      </c>
    </row>
    <row r="144" spans="2:9" ht="30" customHeight="1" x14ac:dyDescent="0.25">
      <c r="B144" s="65"/>
      <c r="C144" s="66"/>
      <c r="D144" s="67">
        <v>3235</v>
      </c>
      <c r="E144" s="67" t="s">
        <v>87</v>
      </c>
      <c r="F144" s="59"/>
      <c r="G144" s="60">
        <v>1000</v>
      </c>
      <c r="H144" s="60">
        <v>1087.5</v>
      </c>
      <c r="I144" s="93">
        <f t="shared" si="18"/>
        <v>108.74999999999999</v>
      </c>
    </row>
    <row r="145" spans="2:9" ht="30" customHeight="1" x14ac:dyDescent="0.25">
      <c r="B145" s="65"/>
      <c r="C145" s="66"/>
      <c r="D145" s="67">
        <v>3236</v>
      </c>
      <c r="E145" s="67" t="s">
        <v>88</v>
      </c>
      <c r="F145" s="59"/>
      <c r="G145" s="60">
        <v>0</v>
      </c>
      <c r="H145" s="60">
        <v>0</v>
      </c>
      <c r="I145" s="93">
        <v>0</v>
      </c>
    </row>
    <row r="146" spans="2:9" ht="30" customHeight="1" x14ac:dyDescent="0.25">
      <c r="B146" s="65"/>
      <c r="C146" s="66"/>
      <c r="D146" s="67">
        <v>3237</v>
      </c>
      <c r="E146" s="67" t="s">
        <v>89</v>
      </c>
      <c r="F146" s="59"/>
      <c r="G146" s="60">
        <v>200</v>
      </c>
      <c r="H146" s="60">
        <v>0</v>
      </c>
      <c r="I146" s="93">
        <f t="shared" si="18"/>
        <v>0</v>
      </c>
    </row>
    <row r="147" spans="2:9" ht="30" customHeight="1" x14ac:dyDescent="0.25">
      <c r="B147" s="65"/>
      <c r="C147" s="66"/>
      <c r="D147" s="67">
        <v>3238</v>
      </c>
      <c r="E147" s="67" t="s">
        <v>90</v>
      </c>
      <c r="F147" s="59"/>
      <c r="G147" s="60">
        <v>0</v>
      </c>
      <c r="H147" s="60">
        <v>0</v>
      </c>
      <c r="I147" s="93">
        <v>0</v>
      </c>
    </row>
    <row r="148" spans="2:9" ht="30" customHeight="1" x14ac:dyDescent="0.25">
      <c r="B148" s="65"/>
      <c r="C148" s="66"/>
      <c r="D148" s="67">
        <v>3239</v>
      </c>
      <c r="E148" s="67" t="s">
        <v>91</v>
      </c>
      <c r="F148" s="59"/>
      <c r="G148" s="60">
        <v>200</v>
      </c>
      <c r="H148" s="60">
        <v>181.06</v>
      </c>
      <c r="I148" s="93">
        <f t="shared" si="18"/>
        <v>90.53</v>
      </c>
    </row>
    <row r="149" spans="2:9" ht="30" customHeight="1" x14ac:dyDescent="0.25">
      <c r="B149" s="65"/>
      <c r="C149" s="66"/>
      <c r="D149" s="67">
        <v>32931</v>
      </c>
      <c r="E149" s="67" t="s">
        <v>93</v>
      </c>
      <c r="F149" s="59"/>
      <c r="G149" s="60">
        <v>100</v>
      </c>
      <c r="H149" s="60">
        <v>422.06</v>
      </c>
      <c r="I149" s="93">
        <f t="shared" si="18"/>
        <v>422.06</v>
      </c>
    </row>
    <row r="150" spans="2:9" ht="30" customHeight="1" x14ac:dyDescent="0.25">
      <c r="B150" s="65"/>
      <c r="C150" s="66"/>
      <c r="D150" s="67">
        <v>3295</v>
      </c>
      <c r="E150" s="67" t="s">
        <v>246</v>
      </c>
      <c r="F150" s="59"/>
      <c r="G150" s="60">
        <v>0</v>
      </c>
      <c r="H150" s="60">
        <v>143.57</v>
      </c>
      <c r="I150" s="93">
        <v>0</v>
      </c>
    </row>
    <row r="151" spans="2:9" ht="30" customHeight="1" x14ac:dyDescent="0.25">
      <c r="B151" s="196"/>
      <c r="C151" s="197"/>
      <c r="D151" s="198">
        <v>3296</v>
      </c>
      <c r="E151" s="198" t="s">
        <v>126</v>
      </c>
      <c r="F151" s="59"/>
      <c r="G151" s="60">
        <v>0</v>
      </c>
      <c r="H151" s="60">
        <v>0</v>
      </c>
      <c r="I151" s="93">
        <v>0</v>
      </c>
    </row>
    <row r="152" spans="2:9" ht="30" customHeight="1" x14ac:dyDescent="0.25">
      <c r="B152" s="65"/>
      <c r="C152" s="66"/>
      <c r="D152" s="67">
        <v>3299</v>
      </c>
      <c r="E152" s="67" t="s">
        <v>95</v>
      </c>
      <c r="F152" s="59"/>
      <c r="G152" s="60">
        <v>300</v>
      </c>
      <c r="H152" s="60">
        <v>13.75</v>
      </c>
      <c r="I152" s="93">
        <f t="shared" si="18"/>
        <v>4.583333333333333</v>
      </c>
    </row>
    <row r="153" spans="2:9" ht="30" customHeight="1" x14ac:dyDescent="0.25">
      <c r="B153" s="185"/>
      <c r="C153" s="183">
        <v>34</v>
      </c>
      <c r="D153" s="187"/>
      <c r="E153" s="184" t="s">
        <v>97</v>
      </c>
      <c r="F153" s="60"/>
      <c r="G153" s="64">
        <f>+G154</f>
        <v>0</v>
      </c>
      <c r="H153" s="64">
        <f>+H154</f>
        <v>0</v>
      </c>
      <c r="I153" s="93">
        <v>0</v>
      </c>
    </row>
    <row r="154" spans="2:9" ht="30" customHeight="1" x14ac:dyDescent="0.25">
      <c r="B154" s="185"/>
      <c r="C154" s="186"/>
      <c r="D154" s="187">
        <v>3423</v>
      </c>
      <c r="E154" s="187" t="s">
        <v>97</v>
      </c>
      <c r="F154" s="59"/>
      <c r="G154" s="60">
        <v>0</v>
      </c>
      <c r="H154" s="60">
        <v>0</v>
      </c>
      <c r="I154" s="93">
        <v>0</v>
      </c>
    </row>
    <row r="155" spans="2:9" ht="30" customHeight="1" x14ac:dyDescent="0.25">
      <c r="B155" s="77"/>
      <c r="C155" s="78">
        <v>42</v>
      </c>
      <c r="D155" s="79"/>
      <c r="E155" s="79" t="s">
        <v>110</v>
      </c>
      <c r="F155" s="63"/>
      <c r="G155" s="63">
        <f t="shared" ref="G155:H155" si="21">+G156+G157+G158+G159</f>
        <v>44950</v>
      </c>
      <c r="H155" s="63">
        <f t="shared" si="21"/>
        <v>6193.18</v>
      </c>
      <c r="I155" s="93">
        <f t="shared" si="18"/>
        <v>13.77793103448276</v>
      </c>
    </row>
    <row r="156" spans="2:9" ht="30" customHeight="1" x14ac:dyDescent="0.25">
      <c r="B156" s="80"/>
      <c r="C156" s="81"/>
      <c r="D156" s="82">
        <v>4221</v>
      </c>
      <c r="E156" s="82" t="s">
        <v>130</v>
      </c>
      <c r="F156" s="59"/>
      <c r="G156" s="60">
        <v>13000</v>
      </c>
      <c r="H156" s="60">
        <v>0</v>
      </c>
      <c r="I156" s="93">
        <f t="shared" si="18"/>
        <v>0</v>
      </c>
    </row>
    <row r="157" spans="2:9" ht="30" customHeight="1" x14ac:dyDescent="0.25">
      <c r="B157" s="80"/>
      <c r="C157" s="81"/>
      <c r="D157" s="82">
        <v>4221</v>
      </c>
      <c r="E157" s="82" t="s">
        <v>116</v>
      </c>
      <c r="F157" s="59"/>
      <c r="G157" s="60">
        <v>0</v>
      </c>
      <c r="H157" s="60">
        <v>0</v>
      </c>
      <c r="I157" s="93">
        <v>0</v>
      </c>
    </row>
    <row r="158" spans="2:9" ht="30" customHeight="1" x14ac:dyDescent="0.25">
      <c r="B158" s="80"/>
      <c r="C158" s="81"/>
      <c r="D158" s="82">
        <v>4227</v>
      </c>
      <c r="E158" s="82" t="s">
        <v>111</v>
      </c>
      <c r="F158" s="59"/>
      <c r="G158" s="60">
        <v>700</v>
      </c>
      <c r="H158" s="60">
        <v>443.18</v>
      </c>
      <c r="I158" s="93">
        <f t="shared" si="18"/>
        <v>63.311428571428571</v>
      </c>
    </row>
    <row r="159" spans="2:9" ht="30" customHeight="1" x14ac:dyDescent="0.25">
      <c r="B159" s="80"/>
      <c r="C159" s="81"/>
      <c r="D159" s="82">
        <v>4264</v>
      </c>
      <c r="E159" s="82" t="s">
        <v>198</v>
      </c>
      <c r="F159" s="59"/>
      <c r="G159" s="60">
        <v>31250</v>
      </c>
      <c r="H159" s="60">
        <v>5750</v>
      </c>
      <c r="I159" s="93">
        <f t="shared" si="18"/>
        <v>18.399999999999999</v>
      </c>
    </row>
    <row r="160" spans="2:9" ht="30.75" customHeight="1" x14ac:dyDescent="0.25">
      <c r="B160" s="70">
        <v>50</v>
      </c>
      <c r="C160" s="71"/>
      <c r="D160" s="72"/>
      <c r="E160" s="72" t="s">
        <v>64</v>
      </c>
      <c r="F160" s="63"/>
      <c r="G160" s="63">
        <f t="shared" ref="G160:H160" si="22">+G161+G167+G164</f>
        <v>540</v>
      </c>
      <c r="H160" s="63">
        <f t="shared" si="22"/>
        <v>102.49</v>
      </c>
      <c r="I160" s="94">
        <f t="shared" si="18"/>
        <v>18.979629629629631</v>
      </c>
    </row>
    <row r="161" spans="2:9" ht="30" customHeight="1" x14ac:dyDescent="0.25">
      <c r="B161" s="70"/>
      <c r="C161" s="71">
        <v>31</v>
      </c>
      <c r="D161" s="72"/>
      <c r="E161" s="72" t="s">
        <v>5</v>
      </c>
      <c r="F161" s="63">
        <f>+F162+F163</f>
        <v>0</v>
      </c>
      <c r="G161" s="63">
        <f t="shared" ref="G161:H161" si="23">+G162+G163</f>
        <v>0</v>
      </c>
      <c r="H161" s="63">
        <f t="shared" si="23"/>
        <v>0</v>
      </c>
      <c r="I161" s="94">
        <v>0</v>
      </c>
    </row>
    <row r="162" spans="2:9" ht="30" customHeight="1" x14ac:dyDescent="0.25">
      <c r="B162" s="65"/>
      <c r="C162" s="66"/>
      <c r="D162" s="67">
        <v>3121</v>
      </c>
      <c r="E162" s="67" t="s">
        <v>105</v>
      </c>
      <c r="F162" s="59"/>
      <c r="G162" s="60">
        <v>0</v>
      </c>
      <c r="H162" s="60">
        <v>0</v>
      </c>
      <c r="I162" s="93">
        <v>0</v>
      </c>
    </row>
    <row r="163" spans="2:9" ht="30" customHeight="1" x14ac:dyDescent="0.25">
      <c r="B163" s="65"/>
      <c r="C163" s="66"/>
      <c r="D163" s="67">
        <v>3296</v>
      </c>
      <c r="E163" s="67" t="s">
        <v>126</v>
      </c>
      <c r="F163" s="59"/>
      <c r="G163" s="60"/>
      <c r="H163" s="60">
        <v>0</v>
      </c>
      <c r="I163" s="93">
        <v>0</v>
      </c>
    </row>
    <row r="164" spans="2:9" ht="30" customHeight="1" x14ac:dyDescent="0.25">
      <c r="B164" s="196"/>
      <c r="C164" s="197">
        <v>32</v>
      </c>
      <c r="D164" s="198"/>
      <c r="E164" s="198" t="s">
        <v>11</v>
      </c>
      <c r="F164" s="59"/>
      <c r="G164" s="59">
        <v>0</v>
      </c>
      <c r="H164" s="59">
        <f>SUM(H166,H165)</f>
        <v>102.49</v>
      </c>
      <c r="I164" s="93">
        <v>102.49</v>
      </c>
    </row>
    <row r="165" spans="2:9" ht="30" customHeight="1" x14ac:dyDescent="0.25">
      <c r="B165" s="196"/>
      <c r="C165" s="197"/>
      <c r="D165" s="198">
        <v>3221</v>
      </c>
      <c r="E165" s="198" t="s">
        <v>231</v>
      </c>
      <c r="F165" s="59"/>
      <c r="G165" s="59">
        <v>0</v>
      </c>
      <c r="H165" s="59">
        <v>102.49</v>
      </c>
      <c r="I165" s="93">
        <v>102.49</v>
      </c>
    </row>
    <row r="166" spans="2:9" ht="30" customHeight="1" x14ac:dyDescent="0.25">
      <c r="B166" s="196"/>
      <c r="C166" s="197"/>
      <c r="D166" s="198">
        <v>3295</v>
      </c>
      <c r="E166" s="198" t="s">
        <v>129</v>
      </c>
      <c r="F166" s="59"/>
      <c r="G166" s="60">
        <v>0</v>
      </c>
      <c r="H166" s="60">
        <v>0</v>
      </c>
      <c r="I166" s="93">
        <v>0</v>
      </c>
    </row>
    <row r="167" spans="2:9" ht="30" customHeight="1" x14ac:dyDescent="0.25">
      <c r="B167" s="80"/>
      <c r="C167" s="78">
        <v>42</v>
      </c>
      <c r="D167" s="79"/>
      <c r="E167" s="79" t="s">
        <v>110</v>
      </c>
      <c r="F167" s="63"/>
      <c r="G167" s="64">
        <f>+G168</f>
        <v>540</v>
      </c>
      <c r="H167" s="64">
        <f>+H168</f>
        <v>0</v>
      </c>
      <c r="I167" s="94">
        <f t="shared" ref="I167:I184" si="24">(H167/G167)*100</f>
        <v>0</v>
      </c>
    </row>
    <row r="168" spans="2:9" ht="30" customHeight="1" x14ac:dyDescent="0.25">
      <c r="B168" s="80"/>
      <c r="C168" s="81"/>
      <c r="D168" s="82">
        <v>42411</v>
      </c>
      <c r="E168" s="82" t="s">
        <v>128</v>
      </c>
      <c r="F168" s="59"/>
      <c r="G168" s="60">
        <v>540</v>
      </c>
      <c r="H168" s="60">
        <v>0</v>
      </c>
      <c r="I168" s="93">
        <f t="shared" si="24"/>
        <v>0</v>
      </c>
    </row>
    <row r="169" spans="2:9" ht="30.75" customHeight="1" x14ac:dyDescent="0.25">
      <c r="B169" s="70">
        <v>52</v>
      </c>
      <c r="C169" s="71"/>
      <c r="D169" s="72"/>
      <c r="E169" s="72" t="s">
        <v>65</v>
      </c>
      <c r="F169" s="63"/>
      <c r="G169" s="63">
        <f t="shared" ref="G169" si="25">+G173+G170</f>
        <v>6500</v>
      </c>
      <c r="H169" s="63">
        <v>35180</v>
      </c>
      <c r="I169" s="94">
        <f t="shared" si="24"/>
        <v>541.23076923076928</v>
      </c>
    </row>
    <row r="170" spans="2:9" ht="30.75" customHeight="1" x14ac:dyDescent="0.25">
      <c r="B170" s="182"/>
      <c r="C170" s="183">
        <v>31</v>
      </c>
      <c r="D170" s="184"/>
      <c r="E170" s="184" t="s">
        <v>5</v>
      </c>
      <c r="F170" s="63"/>
      <c r="G170" s="63">
        <f t="shared" ref="G170:H170" si="26">SUM(G171:G172)</f>
        <v>0</v>
      </c>
      <c r="H170" s="63">
        <f t="shared" si="26"/>
        <v>0</v>
      </c>
      <c r="I170" s="94">
        <v>0</v>
      </c>
    </row>
    <row r="171" spans="2:9" ht="30.75" customHeight="1" x14ac:dyDescent="0.25">
      <c r="B171" s="182"/>
      <c r="C171" s="183"/>
      <c r="D171" s="184">
        <v>3111</v>
      </c>
      <c r="E171" s="184" t="s">
        <v>31</v>
      </c>
      <c r="F171" s="63">
        <v>0</v>
      </c>
      <c r="G171" s="64"/>
      <c r="H171" s="64"/>
      <c r="I171" s="94">
        <v>0</v>
      </c>
    </row>
    <row r="172" spans="2:9" ht="30.75" customHeight="1" x14ac:dyDescent="0.25">
      <c r="B172" s="182"/>
      <c r="C172" s="183"/>
      <c r="D172" s="184">
        <v>3132</v>
      </c>
      <c r="E172" s="184" t="s">
        <v>106</v>
      </c>
      <c r="F172" s="63">
        <v>0</v>
      </c>
      <c r="G172" s="64"/>
      <c r="H172" s="64"/>
      <c r="I172" s="94">
        <v>0</v>
      </c>
    </row>
    <row r="173" spans="2:9" ht="30" customHeight="1" x14ac:dyDescent="0.25">
      <c r="B173" s="70"/>
      <c r="C173" s="71">
        <v>32</v>
      </c>
      <c r="D173" s="72"/>
      <c r="E173" s="72" t="s">
        <v>11</v>
      </c>
      <c r="F173" s="63"/>
      <c r="G173" s="63">
        <f t="shared" ref="G173:H173" si="27">+G174+G177+G175+G176</f>
        <v>6500</v>
      </c>
      <c r="H173" s="63">
        <f t="shared" si="27"/>
        <v>3930</v>
      </c>
      <c r="I173" s="94">
        <f t="shared" si="24"/>
        <v>60.461538461538467</v>
      </c>
    </row>
    <row r="174" spans="2:9" ht="30" customHeight="1" x14ac:dyDescent="0.25">
      <c r="B174" s="65"/>
      <c r="C174" s="66"/>
      <c r="D174" s="67">
        <v>3237</v>
      </c>
      <c r="E174" s="67" t="s">
        <v>89</v>
      </c>
      <c r="F174" s="59"/>
      <c r="G174" s="60">
        <v>1500</v>
      </c>
      <c r="H174" s="60">
        <v>0</v>
      </c>
      <c r="I174" s="94">
        <f t="shared" si="24"/>
        <v>0</v>
      </c>
    </row>
    <row r="175" spans="2:9" ht="30" customHeight="1" x14ac:dyDescent="0.25">
      <c r="B175" s="185"/>
      <c r="C175" s="186"/>
      <c r="D175" s="187">
        <v>3721</v>
      </c>
      <c r="E175" s="187" t="s">
        <v>223</v>
      </c>
      <c r="F175" s="59"/>
      <c r="G175" s="60">
        <v>3500</v>
      </c>
      <c r="H175" s="60">
        <v>1330</v>
      </c>
      <c r="I175" s="94">
        <v>38</v>
      </c>
    </row>
    <row r="176" spans="2:9" ht="30" customHeight="1" x14ac:dyDescent="0.25">
      <c r="B176" s="185"/>
      <c r="C176" s="186"/>
      <c r="D176" s="187">
        <v>3299</v>
      </c>
      <c r="E176" s="187" t="s">
        <v>95</v>
      </c>
      <c r="F176" s="59"/>
      <c r="G176" s="60">
        <v>1500</v>
      </c>
      <c r="H176" s="60">
        <v>2600</v>
      </c>
      <c r="I176" s="94">
        <f t="shared" si="24"/>
        <v>173.33333333333334</v>
      </c>
    </row>
    <row r="177" spans="2:9" ht="30" customHeight="1" x14ac:dyDescent="0.25">
      <c r="B177" s="65"/>
      <c r="C177" s="66"/>
      <c r="D177" s="67">
        <v>32251</v>
      </c>
      <c r="E177" s="67" t="s">
        <v>81</v>
      </c>
      <c r="F177" s="59"/>
      <c r="G177" s="60"/>
      <c r="H177" s="60"/>
      <c r="I177" s="94">
        <v>0</v>
      </c>
    </row>
    <row r="178" spans="2:9" ht="30" customHeight="1" x14ac:dyDescent="0.25">
      <c r="B178" s="211"/>
      <c r="C178" s="212"/>
      <c r="D178" s="210">
        <v>42</v>
      </c>
      <c r="E178" s="214" t="s">
        <v>110</v>
      </c>
      <c r="F178" s="59"/>
      <c r="G178" s="60"/>
      <c r="H178" s="64">
        <v>31250</v>
      </c>
      <c r="I178" s="94">
        <v>0</v>
      </c>
    </row>
    <row r="179" spans="2:9" ht="30" customHeight="1" x14ac:dyDescent="0.25">
      <c r="B179" s="211"/>
      <c r="C179" s="212"/>
      <c r="D179" s="213">
        <v>4264</v>
      </c>
      <c r="E179" s="213" t="s">
        <v>198</v>
      </c>
      <c r="F179" s="59"/>
      <c r="G179" s="60"/>
      <c r="H179" s="60">
        <v>31250</v>
      </c>
      <c r="I179" s="94">
        <v>0</v>
      </c>
    </row>
    <row r="180" spans="2:9" ht="30.75" customHeight="1" x14ac:dyDescent="0.25">
      <c r="B180" s="70">
        <v>61</v>
      </c>
      <c r="C180" s="71"/>
      <c r="D180" s="72"/>
      <c r="E180" s="72" t="s">
        <v>67</v>
      </c>
      <c r="F180" s="63"/>
      <c r="G180" s="64">
        <v>12439.2</v>
      </c>
      <c r="H180" s="64">
        <v>7044.82</v>
      </c>
      <c r="I180" s="94">
        <f t="shared" si="24"/>
        <v>56.634027911762807</v>
      </c>
    </row>
    <row r="181" spans="2:9" ht="30" customHeight="1" x14ac:dyDescent="0.25">
      <c r="B181" s="70"/>
      <c r="C181" s="71">
        <v>32</v>
      </c>
      <c r="D181" s="72"/>
      <c r="E181" s="72" t="s">
        <v>11</v>
      </c>
      <c r="F181" s="63"/>
      <c r="G181" s="63">
        <f t="shared" ref="G181:H181" si="28">+G183+G184+G182</f>
        <v>10800</v>
      </c>
      <c r="H181" s="63">
        <f t="shared" si="28"/>
        <v>5405.62</v>
      </c>
      <c r="I181" s="94">
        <f t="shared" si="24"/>
        <v>50.052037037037032</v>
      </c>
    </row>
    <row r="182" spans="2:9" ht="30" customHeight="1" x14ac:dyDescent="0.25">
      <c r="B182" s="194"/>
      <c r="C182" s="195"/>
      <c r="D182" s="198">
        <v>3211</v>
      </c>
      <c r="E182" s="198" t="s">
        <v>33</v>
      </c>
      <c r="F182" s="63"/>
      <c r="G182" s="60">
        <v>5000</v>
      </c>
      <c r="H182" s="60">
        <v>84.62</v>
      </c>
      <c r="I182" s="94">
        <f t="shared" si="24"/>
        <v>1.6924000000000001</v>
      </c>
    </row>
    <row r="183" spans="2:9" ht="30" customHeight="1" x14ac:dyDescent="0.25">
      <c r="B183" s="65"/>
      <c r="C183" s="66"/>
      <c r="D183" s="67">
        <v>3237</v>
      </c>
      <c r="E183" s="67" t="s">
        <v>89</v>
      </c>
      <c r="F183" s="59"/>
      <c r="G183" s="60">
        <v>800</v>
      </c>
      <c r="H183" s="60">
        <v>0</v>
      </c>
      <c r="I183" s="94">
        <f t="shared" si="24"/>
        <v>0</v>
      </c>
    </row>
    <row r="184" spans="2:9" ht="30" customHeight="1" x14ac:dyDescent="0.25">
      <c r="B184" s="65"/>
      <c r="C184" s="66"/>
      <c r="D184" s="67">
        <v>3299</v>
      </c>
      <c r="E184" s="67" t="s">
        <v>95</v>
      </c>
      <c r="F184" s="59"/>
      <c r="G184" s="60">
        <v>5000</v>
      </c>
      <c r="H184" s="60">
        <v>5321</v>
      </c>
      <c r="I184" s="93">
        <f t="shared" si="24"/>
        <v>106.42</v>
      </c>
    </row>
    <row r="185" spans="2:9" ht="30" customHeight="1" x14ac:dyDescent="0.25">
      <c r="B185" s="211"/>
      <c r="C185" s="212"/>
      <c r="D185" s="213">
        <v>4</v>
      </c>
      <c r="E185" s="214" t="s">
        <v>110</v>
      </c>
      <c r="F185" s="59"/>
      <c r="G185" s="63">
        <v>1639.2</v>
      </c>
      <c r="H185" s="63">
        <v>1639.2</v>
      </c>
      <c r="I185" s="93">
        <v>100</v>
      </c>
    </row>
    <row r="186" spans="2:9" ht="30" customHeight="1" x14ac:dyDescent="0.25">
      <c r="B186" s="211"/>
      <c r="C186" s="212"/>
      <c r="D186" s="213">
        <v>4221</v>
      </c>
      <c r="E186" s="213" t="s">
        <v>116</v>
      </c>
      <c r="F186" s="59"/>
      <c r="G186" s="59">
        <v>1639.2</v>
      </c>
      <c r="H186" s="59">
        <v>1639.2</v>
      </c>
      <c r="I186" s="93">
        <v>100</v>
      </c>
    </row>
    <row r="187" spans="2:9" ht="30" customHeight="1" x14ac:dyDescent="0.25">
      <c r="B187" s="216" t="s">
        <v>254</v>
      </c>
      <c r="C187" s="217"/>
      <c r="D187" s="218"/>
      <c r="E187" s="219" t="s">
        <v>255</v>
      </c>
      <c r="F187" s="220"/>
      <c r="G187" s="85">
        <v>360</v>
      </c>
      <c r="H187" s="85">
        <v>360</v>
      </c>
      <c r="I187" s="86">
        <v>100</v>
      </c>
    </row>
    <row r="188" spans="2:9" ht="30" customHeight="1" x14ac:dyDescent="0.25">
      <c r="B188" s="211"/>
      <c r="C188" s="209">
        <v>32</v>
      </c>
      <c r="D188" s="213"/>
      <c r="E188" s="214" t="s">
        <v>11</v>
      </c>
      <c r="F188" s="59"/>
      <c r="G188" s="63">
        <v>360</v>
      </c>
      <c r="H188" s="63">
        <v>360</v>
      </c>
      <c r="I188" s="94">
        <v>100</v>
      </c>
    </row>
    <row r="189" spans="2:9" ht="30" customHeight="1" x14ac:dyDescent="0.25">
      <c r="B189" s="211">
        <v>3235</v>
      </c>
      <c r="C189" s="212"/>
      <c r="D189" s="213"/>
      <c r="E189" s="213" t="s">
        <v>87</v>
      </c>
      <c r="F189" s="59"/>
      <c r="G189" s="59">
        <v>360</v>
      </c>
      <c r="H189" s="59">
        <v>360</v>
      </c>
      <c r="I189" s="93">
        <v>100</v>
      </c>
    </row>
    <row r="190" spans="2:9" ht="30" customHeight="1" x14ac:dyDescent="0.25">
      <c r="B190" s="257" t="s">
        <v>131</v>
      </c>
      <c r="C190" s="258"/>
      <c r="D190" s="259"/>
      <c r="E190" s="84" t="s">
        <v>132</v>
      </c>
      <c r="F190" s="85"/>
      <c r="G190" s="85">
        <f t="shared" ref="G190:H191" si="29">+G191</f>
        <v>730.02</v>
      </c>
      <c r="H190" s="85">
        <f t="shared" si="29"/>
        <v>398.16</v>
      </c>
      <c r="I190" s="86">
        <f>(H190/G190)*100</f>
        <v>54.540971480233424</v>
      </c>
    </row>
    <row r="191" spans="2:9" ht="30.75" customHeight="1" x14ac:dyDescent="0.25">
      <c r="B191" s="77">
        <v>11</v>
      </c>
      <c r="C191" s="78"/>
      <c r="D191" s="79"/>
      <c r="E191" s="79" t="s">
        <v>58</v>
      </c>
      <c r="F191" s="63"/>
      <c r="G191" s="63">
        <f t="shared" si="29"/>
        <v>730.02</v>
      </c>
      <c r="H191" s="63">
        <v>398.16</v>
      </c>
      <c r="I191" s="94">
        <f t="shared" ref="I191:I193" si="30">(H191/G191)*100</f>
        <v>54.540971480233424</v>
      </c>
    </row>
    <row r="192" spans="2:9" ht="30" customHeight="1" x14ac:dyDescent="0.25">
      <c r="B192" s="77"/>
      <c r="C192" s="78">
        <v>32</v>
      </c>
      <c r="D192" s="79"/>
      <c r="E192" s="79" t="s">
        <v>11</v>
      </c>
      <c r="F192" s="63"/>
      <c r="G192" s="63">
        <f>+G193</f>
        <v>730.02</v>
      </c>
      <c r="H192" s="63">
        <v>398.16</v>
      </c>
      <c r="I192" s="94">
        <f t="shared" si="30"/>
        <v>54.540971480233424</v>
      </c>
    </row>
    <row r="193" spans="2:9" ht="30" customHeight="1" x14ac:dyDescent="0.25">
      <c r="B193" s="80"/>
      <c r="C193" s="81"/>
      <c r="D193" s="82">
        <v>3237</v>
      </c>
      <c r="E193" s="82" t="s">
        <v>89</v>
      </c>
      <c r="F193" s="59"/>
      <c r="G193" s="60">
        <v>730.02</v>
      </c>
      <c r="H193" s="60">
        <v>398.16</v>
      </c>
      <c r="I193" s="93">
        <f t="shared" si="30"/>
        <v>54.540971480233424</v>
      </c>
    </row>
    <row r="194" spans="2:9" ht="30" customHeight="1" x14ac:dyDescent="0.25">
      <c r="B194" s="216" t="s">
        <v>131</v>
      </c>
      <c r="C194" s="217"/>
      <c r="D194" s="218"/>
      <c r="E194" s="219" t="s">
        <v>256</v>
      </c>
      <c r="F194" s="220"/>
      <c r="G194" s="220">
        <v>0</v>
      </c>
      <c r="H194" s="85">
        <v>547.65</v>
      </c>
      <c r="I194" s="87">
        <v>0</v>
      </c>
    </row>
    <row r="195" spans="2:9" ht="30" customHeight="1" x14ac:dyDescent="0.25">
      <c r="B195" s="211"/>
      <c r="C195" s="212"/>
      <c r="D195" s="210">
        <v>32</v>
      </c>
      <c r="E195" s="210" t="s">
        <v>11</v>
      </c>
      <c r="F195" s="59"/>
      <c r="G195" s="59">
        <v>0</v>
      </c>
      <c r="H195" s="63">
        <v>547.65</v>
      </c>
      <c r="I195" s="93">
        <v>0</v>
      </c>
    </row>
    <row r="196" spans="2:9" ht="30" customHeight="1" x14ac:dyDescent="0.25">
      <c r="B196" s="211"/>
      <c r="C196" s="212"/>
      <c r="D196" s="213">
        <v>3211</v>
      </c>
      <c r="E196" s="213" t="s">
        <v>33</v>
      </c>
      <c r="F196" s="59"/>
      <c r="G196" s="59">
        <v>0</v>
      </c>
      <c r="H196" s="59">
        <v>247.65</v>
      </c>
      <c r="I196" s="93">
        <v>0</v>
      </c>
    </row>
    <row r="197" spans="2:9" ht="30" customHeight="1" x14ac:dyDescent="0.25">
      <c r="B197" s="211"/>
      <c r="C197" s="212"/>
      <c r="D197" s="213">
        <v>3235</v>
      </c>
      <c r="E197" s="213" t="s">
        <v>87</v>
      </c>
      <c r="F197" s="59"/>
      <c r="G197" s="59">
        <v>0</v>
      </c>
      <c r="H197" s="59">
        <v>300</v>
      </c>
      <c r="I197" s="93">
        <v>0</v>
      </c>
    </row>
    <row r="198" spans="2:9" ht="30" customHeight="1" x14ac:dyDescent="0.25">
      <c r="B198" s="216" t="s">
        <v>252</v>
      </c>
      <c r="C198" s="217"/>
      <c r="D198" s="218"/>
      <c r="E198" s="219" t="s">
        <v>253</v>
      </c>
      <c r="F198" s="220"/>
      <c r="G198" s="85">
        <v>9687.5</v>
      </c>
      <c r="H198" s="85">
        <v>9687.5</v>
      </c>
      <c r="I198" s="86">
        <v>100</v>
      </c>
    </row>
    <row r="199" spans="2:9" ht="30" customHeight="1" x14ac:dyDescent="0.25">
      <c r="B199" s="215">
        <v>11</v>
      </c>
      <c r="C199" s="212"/>
      <c r="D199" s="213"/>
      <c r="E199" s="214" t="s">
        <v>58</v>
      </c>
      <c r="F199" s="59"/>
      <c r="G199" s="59">
        <v>9687.5</v>
      </c>
      <c r="H199" s="59">
        <v>9687.5</v>
      </c>
      <c r="I199" s="60">
        <v>100</v>
      </c>
    </row>
    <row r="200" spans="2:9" ht="30" customHeight="1" x14ac:dyDescent="0.25">
      <c r="B200" s="215"/>
      <c r="C200" s="212"/>
      <c r="D200" s="213">
        <v>42</v>
      </c>
      <c r="E200" s="214" t="s">
        <v>110</v>
      </c>
      <c r="F200" s="59"/>
      <c r="G200" s="59">
        <v>9687.5</v>
      </c>
      <c r="H200" s="59">
        <v>9687.5</v>
      </c>
      <c r="I200" s="60">
        <v>100</v>
      </c>
    </row>
    <row r="201" spans="2:9" ht="30" customHeight="1" x14ac:dyDescent="0.25">
      <c r="B201" s="215"/>
      <c r="C201" s="212"/>
      <c r="D201" s="213">
        <v>42641</v>
      </c>
      <c r="E201" s="221" t="s">
        <v>198</v>
      </c>
      <c r="F201" s="59"/>
      <c r="G201" s="59">
        <v>9687.5</v>
      </c>
      <c r="H201" s="59">
        <v>9687.5</v>
      </c>
      <c r="I201" s="60">
        <v>100</v>
      </c>
    </row>
    <row r="202" spans="2:9" ht="30" customHeight="1" x14ac:dyDescent="0.25">
      <c r="B202" s="257" t="s">
        <v>133</v>
      </c>
      <c r="C202" s="258"/>
      <c r="D202" s="259"/>
      <c r="E202" s="84" t="s">
        <v>134</v>
      </c>
      <c r="F202" s="85"/>
      <c r="G202" s="85">
        <f t="shared" ref="G202:H204" si="31">+G203</f>
        <v>427.5</v>
      </c>
      <c r="H202" s="85">
        <f t="shared" si="31"/>
        <v>427.5</v>
      </c>
      <c r="I202" s="86">
        <f>(H202/G202)*100</f>
        <v>100</v>
      </c>
    </row>
    <row r="203" spans="2:9" ht="30" customHeight="1" x14ac:dyDescent="0.25">
      <c r="B203" s="77">
        <v>50</v>
      </c>
      <c r="C203" s="78"/>
      <c r="D203" s="79"/>
      <c r="E203" s="79" t="s">
        <v>64</v>
      </c>
      <c r="F203" s="63"/>
      <c r="G203" s="63">
        <v>427.5</v>
      </c>
      <c r="H203" s="63">
        <f t="shared" si="31"/>
        <v>427.5</v>
      </c>
      <c r="I203" s="94">
        <f t="shared" ref="I203:I214" si="32">(H203/G203)*100</f>
        <v>100</v>
      </c>
    </row>
    <row r="204" spans="2:9" ht="30" customHeight="1" x14ac:dyDescent="0.25">
      <c r="B204" s="80"/>
      <c r="C204" s="112">
        <v>38</v>
      </c>
      <c r="D204" s="119"/>
      <c r="E204" s="119" t="s">
        <v>193</v>
      </c>
      <c r="F204" s="120"/>
      <c r="G204" s="120">
        <v>427.5</v>
      </c>
      <c r="H204" s="120">
        <f t="shared" si="31"/>
        <v>427.5</v>
      </c>
      <c r="I204" s="121">
        <f t="shared" si="32"/>
        <v>100</v>
      </c>
    </row>
    <row r="205" spans="2:9" ht="30" customHeight="1" x14ac:dyDescent="0.25">
      <c r="B205" s="80"/>
      <c r="C205" s="81"/>
      <c r="D205" s="82">
        <v>3812</v>
      </c>
      <c r="E205" s="82" t="s">
        <v>194</v>
      </c>
      <c r="F205" s="59"/>
      <c r="G205" s="60">
        <v>427.5</v>
      </c>
      <c r="H205" s="60">
        <v>427.5</v>
      </c>
      <c r="I205" s="93">
        <f t="shared" si="32"/>
        <v>100</v>
      </c>
    </row>
    <row r="206" spans="2:9" ht="30" customHeight="1" x14ac:dyDescent="0.25">
      <c r="B206" s="88" t="s">
        <v>135</v>
      </c>
      <c r="C206" s="89"/>
      <c r="D206" s="90"/>
      <c r="E206" s="90" t="s">
        <v>136</v>
      </c>
      <c r="F206" s="91"/>
      <c r="G206" s="91">
        <f>+G207</f>
        <v>10413.61</v>
      </c>
      <c r="H206" s="91">
        <f>+H207</f>
        <v>8518.0400000000009</v>
      </c>
      <c r="I206" s="92">
        <f t="shared" si="32"/>
        <v>81.797186566426063</v>
      </c>
    </row>
    <row r="207" spans="2:9" ht="30" customHeight="1" x14ac:dyDescent="0.25">
      <c r="B207" s="257" t="s">
        <v>137</v>
      </c>
      <c r="C207" s="258"/>
      <c r="D207" s="259"/>
      <c r="E207" s="84" t="s">
        <v>138</v>
      </c>
      <c r="F207" s="85"/>
      <c r="G207" s="85">
        <f t="shared" ref="G207:H207" si="33">+G208</f>
        <v>10413.61</v>
      </c>
      <c r="H207" s="85">
        <f t="shared" si="33"/>
        <v>8518.0400000000009</v>
      </c>
      <c r="I207" s="86">
        <f t="shared" ref="I207:I208" si="34">(H207/G207)*100</f>
        <v>81.797186566426063</v>
      </c>
    </row>
    <row r="208" spans="2:9" ht="30" customHeight="1" x14ac:dyDescent="0.25">
      <c r="B208" s="77">
        <v>11</v>
      </c>
      <c r="C208" s="78"/>
      <c r="D208" s="79"/>
      <c r="E208" s="79" t="s">
        <v>58</v>
      </c>
      <c r="F208" s="63"/>
      <c r="G208" s="63">
        <f t="shared" ref="G208:H208" si="35">+G209+G213</f>
        <v>10413.61</v>
      </c>
      <c r="H208" s="63">
        <f t="shared" si="35"/>
        <v>8518.0400000000009</v>
      </c>
      <c r="I208" s="64">
        <f t="shared" si="34"/>
        <v>81.797186566426063</v>
      </c>
    </row>
    <row r="209" spans="2:9" ht="30" customHeight="1" x14ac:dyDescent="0.25">
      <c r="B209" s="77"/>
      <c r="C209" s="78">
        <v>31</v>
      </c>
      <c r="D209" s="82"/>
      <c r="E209" s="79" t="s">
        <v>5</v>
      </c>
      <c r="F209" s="59"/>
      <c r="G209" s="59">
        <f t="shared" ref="G209:H209" si="36">SUM(G210:G212)</f>
        <v>9920.2900000000009</v>
      </c>
      <c r="H209" s="59">
        <f t="shared" si="36"/>
        <v>8051.14</v>
      </c>
      <c r="I209" s="93">
        <f t="shared" si="32"/>
        <v>81.158312912223323</v>
      </c>
    </row>
    <row r="210" spans="2:9" ht="30" customHeight="1" x14ac:dyDescent="0.25">
      <c r="B210" s="80"/>
      <c r="C210" s="81"/>
      <c r="D210" s="82">
        <v>3111</v>
      </c>
      <c r="E210" s="82" t="s">
        <v>31</v>
      </c>
      <c r="F210" s="59"/>
      <c r="G210" s="60">
        <v>8544</v>
      </c>
      <c r="H210" s="60">
        <v>6825</v>
      </c>
      <c r="I210" s="93">
        <f t="shared" si="32"/>
        <v>79.88061797752809</v>
      </c>
    </row>
    <row r="211" spans="2:9" ht="30" customHeight="1" x14ac:dyDescent="0.25">
      <c r="B211" s="80"/>
      <c r="C211" s="81"/>
      <c r="D211" s="82">
        <v>3121</v>
      </c>
      <c r="E211" s="82" t="s">
        <v>105</v>
      </c>
      <c r="F211" s="59"/>
      <c r="G211" s="60">
        <v>100</v>
      </c>
      <c r="H211" s="60">
        <v>100</v>
      </c>
      <c r="I211" s="93">
        <f t="shared" si="32"/>
        <v>100</v>
      </c>
    </row>
    <row r="212" spans="2:9" ht="30" customHeight="1" x14ac:dyDescent="0.25">
      <c r="B212" s="80"/>
      <c r="C212" s="81"/>
      <c r="D212" s="82">
        <v>3132</v>
      </c>
      <c r="E212" s="82" t="s">
        <v>106</v>
      </c>
      <c r="F212" s="59"/>
      <c r="G212" s="60">
        <v>1276.29</v>
      </c>
      <c r="H212" s="60">
        <v>1126.1400000000001</v>
      </c>
      <c r="I212" s="93">
        <f t="shared" si="32"/>
        <v>88.235432386056473</v>
      </c>
    </row>
    <row r="213" spans="2:9" ht="30" customHeight="1" x14ac:dyDescent="0.25">
      <c r="B213" s="191"/>
      <c r="C213" s="189">
        <v>32</v>
      </c>
      <c r="D213" s="193"/>
      <c r="E213" s="190" t="s">
        <v>11</v>
      </c>
      <c r="F213" s="59"/>
      <c r="G213" s="59">
        <f t="shared" ref="G213:H213" si="37">SUM(G214)</f>
        <v>493.32</v>
      </c>
      <c r="H213" s="59">
        <f t="shared" si="37"/>
        <v>466.9</v>
      </c>
      <c r="I213" s="93">
        <f t="shared" si="32"/>
        <v>94.644449849995937</v>
      </c>
    </row>
    <row r="214" spans="2:9" ht="30" customHeight="1" x14ac:dyDescent="0.25">
      <c r="B214" s="80"/>
      <c r="C214" s="81"/>
      <c r="D214" s="82">
        <v>3212</v>
      </c>
      <c r="E214" s="82" t="s">
        <v>74</v>
      </c>
      <c r="F214" s="59"/>
      <c r="G214" s="60">
        <v>493.32</v>
      </c>
      <c r="H214" s="60">
        <v>466.9</v>
      </c>
      <c r="I214" s="93">
        <f t="shared" si="32"/>
        <v>94.644449849995937</v>
      </c>
    </row>
    <row r="215" spans="2:9" ht="30" customHeight="1" x14ac:dyDescent="0.25">
      <c r="B215" s="88" t="s">
        <v>139</v>
      </c>
      <c r="C215" s="89"/>
      <c r="D215" s="90"/>
      <c r="E215" s="90" t="s">
        <v>140</v>
      </c>
      <c r="F215" s="98"/>
      <c r="G215" s="98">
        <f t="shared" ref="G215:H215" si="38">+G216</f>
        <v>0</v>
      </c>
      <c r="H215" s="98">
        <f t="shared" si="38"/>
        <v>0</v>
      </c>
      <c r="I215" s="93">
        <v>0</v>
      </c>
    </row>
    <row r="216" spans="2:9" ht="30" customHeight="1" x14ac:dyDescent="0.25">
      <c r="B216" s="257" t="s">
        <v>141</v>
      </c>
      <c r="C216" s="258"/>
      <c r="D216" s="259"/>
      <c r="E216" s="84" t="s">
        <v>142</v>
      </c>
      <c r="F216" s="85"/>
      <c r="G216" s="85">
        <f>+G217+G221+G225</f>
        <v>0</v>
      </c>
      <c r="H216" s="85">
        <f>+H217+H225</f>
        <v>0</v>
      </c>
      <c r="I216" s="93">
        <v>0</v>
      </c>
    </row>
    <row r="217" spans="2:9" ht="30" customHeight="1" x14ac:dyDescent="0.25">
      <c r="B217" s="95">
        <v>42</v>
      </c>
      <c r="C217" s="96"/>
      <c r="D217" s="97"/>
      <c r="E217" s="79" t="s">
        <v>62</v>
      </c>
      <c r="F217" s="63"/>
      <c r="G217" s="64">
        <f>+G218</f>
        <v>0</v>
      </c>
      <c r="H217" s="64">
        <f t="shared" ref="H217" si="39">+H218</f>
        <v>0</v>
      </c>
      <c r="I217" s="93">
        <v>0</v>
      </c>
    </row>
    <row r="218" spans="2:9" ht="30" customHeight="1" x14ac:dyDescent="0.25">
      <c r="B218" s="77"/>
      <c r="C218" s="78">
        <v>42</v>
      </c>
      <c r="D218" s="79"/>
      <c r="E218" s="79" t="s">
        <v>110</v>
      </c>
      <c r="F218" s="63"/>
      <c r="G218" s="63">
        <f t="shared" ref="G218:H218" si="40">+G220+G219</f>
        <v>0</v>
      </c>
      <c r="H218" s="63">
        <f t="shared" si="40"/>
        <v>0</v>
      </c>
      <c r="I218" s="94">
        <v>0</v>
      </c>
    </row>
    <row r="219" spans="2:9" ht="30" customHeight="1" x14ac:dyDescent="0.25">
      <c r="B219" s="182"/>
      <c r="C219" s="183"/>
      <c r="D219" s="193">
        <v>4221</v>
      </c>
      <c r="E219" s="193" t="s">
        <v>130</v>
      </c>
      <c r="F219" s="59"/>
      <c r="G219" s="64">
        <v>0</v>
      </c>
      <c r="H219" s="64">
        <v>0</v>
      </c>
      <c r="I219" s="94">
        <v>0</v>
      </c>
    </row>
    <row r="220" spans="2:9" ht="30" customHeight="1" x14ac:dyDescent="0.25">
      <c r="B220" s="80"/>
      <c r="C220" s="81"/>
      <c r="D220" s="82">
        <v>4227</v>
      </c>
      <c r="E220" s="37" t="s">
        <v>222</v>
      </c>
      <c r="F220" s="59"/>
      <c r="G220" s="60">
        <v>0</v>
      </c>
      <c r="H220" s="60">
        <v>0</v>
      </c>
      <c r="I220" s="93">
        <v>0</v>
      </c>
    </row>
    <row r="221" spans="2:9" ht="30" customHeight="1" x14ac:dyDescent="0.25">
      <c r="B221" s="77">
        <v>51</v>
      </c>
      <c r="C221" s="78"/>
      <c r="D221" s="79"/>
      <c r="E221" s="79" t="s">
        <v>64</v>
      </c>
      <c r="F221" s="63">
        <f>+F222</f>
        <v>0</v>
      </c>
      <c r="G221" s="63">
        <f t="shared" ref="G221:H221" si="41">+G222</f>
        <v>0</v>
      </c>
      <c r="H221" s="63">
        <f t="shared" si="41"/>
        <v>0</v>
      </c>
      <c r="I221" s="93">
        <v>0</v>
      </c>
    </row>
    <row r="222" spans="2:9" ht="30" customHeight="1" x14ac:dyDescent="0.25">
      <c r="B222" s="80"/>
      <c r="C222" s="78">
        <v>32</v>
      </c>
      <c r="D222" s="79"/>
      <c r="E222" s="79" t="s">
        <v>11</v>
      </c>
      <c r="F222" s="63">
        <f>+F223+F224</f>
        <v>0</v>
      </c>
      <c r="G222" s="63">
        <f>+G223+G224</f>
        <v>0</v>
      </c>
      <c r="H222" s="63">
        <f>+H223+H224</f>
        <v>0</v>
      </c>
      <c r="I222" s="93">
        <v>0</v>
      </c>
    </row>
    <row r="223" spans="2:9" ht="30" customHeight="1" x14ac:dyDescent="0.25">
      <c r="B223" s="80"/>
      <c r="C223" s="81"/>
      <c r="D223" s="82">
        <v>3221</v>
      </c>
      <c r="E223" s="82" t="s">
        <v>77</v>
      </c>
      <c r="F223" s="59"/>
      <c r="G223" s="60"/>
      <c r="H223" s="60"/>
      <c r="I223" s="93">
        <v>0</v>
      </c>
    </row>
    <row r="224" spans="2:9" ht="30" customHeight="1" x14ac:dyDescent="0.25">
      <c r="B224" s="80"/>
      <c r="C224" s="81"/>
      <c r="D224" s="82">
        <v>3234</v>
      </c>
      <c r="E224" s="82" t="s">
        <v>86</v>
      </c>
      <c r="F224" s="59"/>
      <c r="G224" s="60"/>
      <c r="H224" s="60"/>
      <c r="I224" s="93">
        <v>0</v>
      </c>
    </row>
    <row r="225" spans="2:9" ht="30" customHeight="1" x14ac:dyDescent="0.25">
      <c r="B225" s="77">
        <v>54</v>
      </c>
      <c r="C225" s="78"/>
      <c r="D225" s="79"/>
      <c r="E225" s="79" t="s">
        <v>66</v>
      </c>
      <c r="F225" s="63">
        <f>+F226</f>
        <v>0</v>
      </c>
      <c r="G225" s="63">
        <f>+G226</f>
        <v>0</v>
      </c>
      <c r="H225" s="64">
        <f>+H226</f>
        <v>0</v>
      </c>
      <c r="I225" s="94">
        <v>0</v>
      </c>
    </row>
    <row r="226" spans="2:9" ht="30" customHeight="1" x14ac:dyDescent="0.25">
      <c r="B226" s="80"/>
      <c r="C226" s="78">
        <v>32</v>
      </c>
      <c r="D226" s="79"/>
      <c r="E226" s="79" t="s">
        <v>11</v>
      </c>
      <c r="F226" s="63">
        <f>F227+F228</f>
        <v>0</v>
      </c>
      <c r="G226" s="63">
        <f>G227+G228</f>
        <v>0</v>
      </c>
      <c r="H226" s="63">
        <f t="shared" ref="H226" si="42">H227+H228</f>
        <v>0</v>
      </c>
      <c r="I226" s="93">
        <v>0</v>
      </c>
    </row>
    <row r="227" spans="2:9" ht="30" customHeight="1" x14ac:dyDescent="0.25">
      <c r="B227" s="80"/>
      <c r="C227" s="81"/>
      <c r="D227" s="82">
        <v>3221</v>
      </c>
      <c r="E227" s="82" t="s">
        <v>77</v>
      </c>
      <c r="F227" s="59"/>
      <c r="G227" s="60"/>
      <c r="H227" s="60"/>
      <c r="I227" s="93">
        <v>0</v>
      </c>
    </row>
    <row r="228" spans="2:9" ht="30" customHeight="1" x14ac:dyDescent="0.25">
      <c r="B228" s="80"/>
      <c r="C228" s="81"/>
      <c r="D228" s="82">
        <v>3234</v>
      </c>
      <c r="E228" s="82" t="s">
        <v>86</v>
      </c>
      <c r="F228" s="59"/>
      <c r="G228" s="60"/>
      <c r="H228" s="60"/>
      <c r="I228" s="93">
        <v>0</v>
      </c>
    </row>
    <row r="229" spans="2:9" s="199" customFormat="1" x14ac:dyDescent="0.25">
      <c r="F229" s="200"/>
      <c r="G229" s="200"/>
      <c r="H229" s="200"/>
      <c r="I229" s="200"/>
    </row>
  </sheetData>
  <mergeCells count="19">
    <mergeCell ref="B190:D190"/>
    <mergeCell ref="B202:D202"/>
    <mergeCell ref="B207:D207"/>
    <mergeCell ref="B216:D216"/>
    <mergeCell ref="B89:D89"/>
    <mergeCell ref="B99:D99"/>
    <mergeCell ref="B2:I2"/>
    <mergeCell ref="B8:D8"/>
    <mergeCell ref="B12:D12"/>
    <mergeCell ref="B22:D22"/>
    <mergeCell ref="B11:D11"/>
    <mergeCell ref="B10:D10"/>
    <mergeCell ref="B53:D53"/>
    <mergeCell ref="B70:D70"/>
    <mergeCell ref="B79:D79"/>
    <mergeCell ref="B62:D62"/>
    <mergeCell ref="B4:I4"/>
    <mergeCell ref="B6:E6"/>
    <mergeCell ref="B7:E7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rowBreaks count="2" manualBreakCount="2">
    <brk id="56" max="9" man="1"/>
    <brk id="210" max="9" man="1"/>
  </rowBreaks>
  <ignoredErrors>
    <ignoredError sqref="G54:H5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4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POSEBNI DIO</vt:lpstr>
      <vt:lpstr>'POSEBNI DIO'!Ispis_naslova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2026-07-16T07:04:16Z</cp:lastPrinted>
  <dcterms:created xsi:type="dcterms:W3CDTF">2022-08-12T12:51:27Z</dcterms:created>
  <dcterms:modified xsi:type="dcterms:W3CDTF">2026-07-16T10:32:24Z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